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投资计划执行情况 " sheetId="55" r:id="rId1"/>
    <sheet name="海塘安澜等重大水利项目投资 (总表) " sheetId="60" r:id="rId2"/>
    <sheet name="海塘安澜等重大水利项目前期（总表）" sheetId="59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</externalReferences>
  <definedNames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_FilterDatabase" localSheetId="0" hidden="1">'投资计划执行情况 '!$A$5:$XFC$114</definedName>
    <definedName name="_xlnm.Print_Area" localSheetId="0">'投资计划执行情况 '!$A$1:$K$114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xlnm._FilterDatabase" localSheetId="2" hidden="1">'海塘安澜等重大水利项目前期（总表）'!$A$3:$G$123</definedName>
    <definedName name="_1_防洪减灾工程" localSheetId="2">#REF!</definedName>
    <definedName name="_2_水资源保障工程" localSheetId="2">#REF!</definedName>
    <definedName name="_3_农田水利工程" localSheetId="2">#REF!</definedName>
    <definedName name="_4_水生态保护与修复" localSheetId="2">#REF!</definedName>
    <definedName name="_5_滩涂围垦工程" localSheetId="2">#REF!</definedName>
    <definedName name="_6_行业能力建设" localSheetId="2">#REF!</definedName>
    <definedName name="_xlnm.Print_Area" localSheetId="2">'海塘安澜等重大水利项目前期（总表）'!$A$1:$G$123</definedName>
    <definedName name="_xlnm.Print_Titles" localSheetId="2">'海塘安澜等重大水利项目前期（总表）'!$3:$3</definedName>
    <definedName name="百强" localSheetId="2">OFFSET(#REF!,MATCH([2]投入表2!$A1,#REF!,0)-1,,COUNTIF(#REF!,[2]投入表2!$A1))</definedName>
    <definedName name="成果3" localSheetId="2">#REF!</definedName>
    <definedName name="额" localSheetId="2">#REF!</definedName>
    <definedName name="二级" localSheetId="2">#REF!</definedName>
    <definedName name="发" localSheetId="2">#REF!</definedName>
    <definedName name="分项目类型" localSheetId="2">OFFSET(#REF!,MATCH([2]投入表2!$A1,#REF!,0)-1,,COUNTIF(#REF!,[2]投入表2!$A1))</definedName>
    <definedName name="项目类型" localSheetId="2">#REF!</definedName>
    <definedName name="_xlnm._FilterDatabase" localSheetId="1" hidden="1">'海塘安澜等重大水利项目投资 (总表) '!$A$4:$XDX$150</definedName>
    <definedName name="_xlnm.Print_Area" localSheetId="1">'海塘安澜等重大水利项目投资 (总表) '!$A$1:$H$149</definedName>
    <definedName name="_xlnm.Print_Titles" localSheetId="1">'海塘安澜等重大水利项目投资 (总表) '!$4:$5</definedName>
    <definedName name="额" localSheetId="1">#REF!</definedName>
    <definedName name="发" localSheetId="1">#REF!</definedName>
  </definedNames>
  <calcPr calcId="144525"/>
</workbook>
</file>

<file path=xl/sharedStrings.xml><?xml version="1.0" encoding="utf-8"?>
<sst xmlns="http://schemas.openxmlformats.org/spreadsheetml/2006/main" count="1482" uniqueCount="567">
  <si>
    <t>附件1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</si>
  <si>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</si>
  <si>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</si>
  <si>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</si>
  <si>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</si>
  <si>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sz val="11"/>
        <rFont val="Times New Roman"/>
        <charset val="134"/>
      </rPr>
      <t>2021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</si>
  <si>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</si>
  <si>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r>
      <rPr>
        <sz val="11"/>
        <rFont val="Times New Roman"/>
        <charset val="134"/>
      </rPr>
      <t>1~12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</si>
  <si>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1~12</t>
    </r>
    <r>
      <rPr>
        <sz val="11"/>
        <rFont val="方正小标宋简体"/>
        <charset val="134"/>
      </rPr>
      <t>月完成投资率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</si>
  <si>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</si>
  <si>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</si>
  <si>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</si>
  <si>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</si>
  <si>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</si>
  <si>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</si>
  <si>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</si>
  <si>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</si>
  <si>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</si>
  <si>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</si>
  <si>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</si>
  <si>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</si>
  <si>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</si>
  <si>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</si>
  <si>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</si>
  <si>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</si>
  <si>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</si>
  <si>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</si>
  <si>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</si>
  <si>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</si>
  <si>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</si>
  <si>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</si>
  <si>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</si>
  <si>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</si>
  <si>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</si>
  <si>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</si>
  <si>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</si>
  <si>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</si>
  <si>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</si>
  <si>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</si>
  <si>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</si>
  <si>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</si>
  <si>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</si>
  <si>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</si>
  <si>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</si>
  <si>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</si>
  <si>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</si>
  <si>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</si>
  <si>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</si>
  <si>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</si>
  <si>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</si>
  <si>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</si>
  <si>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</si>
  <si>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</si>
  <si>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</si>
  <si>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</si>
  <si>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</si>
  <si>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</si>
  <si>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</si>
  <si>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</si>
  <si>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</si>
  <si>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</si>
  <si>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</si>
  <si>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</si>
  <si>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</si>
  <si>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</si>
  <si>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</si>
  <si>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</si>
  <si>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</si>
  <si>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</si>
  <si>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</si>
  <si>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</si>
  <si>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</si>
  <si>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</si>
  <si>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</si>
  <si>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</si>
  <si>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</si>
  <si>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</si>
  <si>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</si>
  <si>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</si>
  <si>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</si>
  <si>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</si>
  <si>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</si>
  <si>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</si>
  <si>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</si>
  <si>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</si>
  <si>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</si>
  <si>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</si>
  <si>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</si>
  <si>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</si>
  <si>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</si>
  <si>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</si>
  <si>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</si>
  <si>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</si>
  <si>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</si>
  <si>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</si>
  <si>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</si>
  <si>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</si>
  <si>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</si>
  <si>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</si>
  <si>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</si>
  <si>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</si>
  <si>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</si>
  <si>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</si>
  <si>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</si>
  <si>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</si>
  <si>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</si>
  <si>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</si>
  <si>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</si>
  <si>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</si>
  <si>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</si>
  <si>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</si>
  <si>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</si>
  <si>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</si>
  <si>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</si>
  <si>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</si>
  <si>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</si>
  <si>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</si>
  <si>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</si>
  <si>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</si>
  <si>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</si>
  <si>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</si>
  <si>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</si>
  <si>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</si>
  <si>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</si>
  <si>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</si>
  <si>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</si>
  <si>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</si>
  <si>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</si>
  <si>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</si>
  <si>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</si>
  <si>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</si>
  <si>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</si>
  <si>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</si>
  <si>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</si>
  <si>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</si>
  <si>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</si>
  <si>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</si>
  <si>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</si>
  <si>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附件2</t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</si>
  <si>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</si>
  <si>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</si>
  <si>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</si>
  <si>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市</t>
    </r>
  </si>
  <si>
    <t>县（市、区）</t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</si>
  <si>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</si>
  <si>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总投资</t>
    </r>
  </si>
  <si>
    <r>
      <rPr>
        <b/>
        <sz val="10"/>
        <rFont val="宋体"/>
        <charset val="134"/>
      </rPr>
      <t>截至</t>
    </r>
    <r>
      <rPr>
        <b/>
        <sz val="10"/>
        <rFont val="Times New Roman"/>
        <charset val="134"/>
      </rPr>
      <t>2020</t>
    </r>
    <r>
      <rPr>
        <b/>
        <sz val="10"/>
        <rFont val="宋体"/>
        <charset val="134"/>
      </rPr>
      <t>年底累计完成投资</t>
    </r>
  </si>
  <si>
    <r>
      <rPr>
        <b/>
        <sz val="10"/>
        <rFont val="Times New Roman"/>
        <charset val="134"/>
      </rPr>
      <t>2021</t>
    </r>
    <r>
      <rPr>
        <b/>
        <sz val="10"/>
        <rFont val="宋体"/>
        <charset val="134"/>
      </rPr>
      <t>年计划</t>
    </r>
  </si>
  <si>
    <r>
      <rPr>
        <b/>
        <sz val="10"/>
        <rFont val="宋体"/>
        <charset val="134"/>
      </rPr>
      <t>年度目标</t>
    </r>
  </si>
  <si>
    <r>
      <rPr>
        <b/>
        <sz val="10"/>
        <rFont val="Times New Roman"/>
        <charset val="134"/>
      </rPr>
      <t>1-12</t>
    </r>
    <r>
      <rPr>
        <b/>
        <sz val="10"/>
        <rFont val="宋体"/>
        <charset val="134"/>
      </rPr>
      <t>月完成投资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</si>
  <si>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</si>
  <si>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</si>
  <si>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</si>
  <si>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r>
      <rPr>
        <sz val="10"/>
        <rFont val="宋体"/>
        <charset val="134"/>
      </rPr>
      <t>扩大杭嘉湖南排工程（八堡泵站）</t>
    </r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</si>
  <si>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</si>
  <si>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杭州市西湖区铜鉴湖防洪排涝调蓄工程</t>
    </r>
  </si>
  <si>
    <t>杭州市青山水库防洪能力提升工程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</si>
  <si>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</si>
  <si>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</si>
  <si>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</si>
  <si>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</si>
  <si>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杭州市富阳区北支江综合整治工程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</si>
  <si>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</si>
  <si>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</si>
  <si>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</si>
  <si>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r>
      <rPr>
        <sz val="10"/>
        <rFont val="宋体"/>
        <charset val="134"/>
      </rPr>
      <t>桐庐县</t>
    </r>
  </si>
  <si>
    <r>
      <rPr>
        <sz val="10"/>
        <rFont val="宋体"/>
        <charset val="134"/>
      </rPr>
      <t>桐庐县富春江干堤加固二期工程</t>
    </r>
  </si>
  <si>
    <r>
      <rPr>
        <sz val="10"/>
        <rFont val="宋体"/>
        <charset val="134"/>
      </rPr>
      <t>桐庐县富春江干堤加固三期工程</t>
    </r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</si>
  <si>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</si>
  <si>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</si>
  <si>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宁波市大榭开发区海塘安澜工程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</si>
  <si>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</si>
  <si>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</si>
  <si>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</si>
  <si>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</si>
  <si>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</si>
  <si>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</si>
  <si>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</si>
  <si>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</si>
  <si>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</si>
  <si>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</si>
  <si>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</si>
  <si>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</si>
  <si>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r>
      <rPr>
        <sz val="10"/>
        <rFont val="宋体"/>
        <charset val="134"/>
      </rPr>
      <t>余姚市</t>
    </r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</si>
  <si>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</si>
  <si>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</si>
  <si>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</si>
  <si>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</si>
  <si>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</si>
  <si>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</si>
  <si>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</si>
  <si>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</si>
  <si>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</si>
  <si>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r>
      <rPr>
        <sz val="10"/>
        <rFont val="宋体"/>
        <charset val="134"/>
      </rPr>
      <t>温州</t>
    </r>
  </si>
  <si>
    <r>
      <rPr>
        <sz val="10"/>
        <rFont val="宋体"/>
        <charset val="134"/>
      </rPr>
      <t>温州市瓯江引水工程</t>
    </r>
  </si>
  <si>
    <r>
      <rPr>
        <sz val="10"/>
        <rFont val="宋体"/>
        <charset val="134"/>
      </rPr>
      <t>鹿城区</t>
    </r>
  </si>
  <si>
    <r>
      <rPr>
        <sz val="10"/>
        <rFont val="宋体"/>
        <charset val="134"/>
      </rPr>
      <t>温州市鹿城区七都岛西段标准堤加固工程</t>
    </r>
  </si>
  <si>
    <t>温州</t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</si>
  <si>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</si>
  <si>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</si>
  <si>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</si>
  <si>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r>
      <rPr>
        <sz val="10"/>
        <rFont val="宋体"/>
        <charset val="134"/>
      </rPr>
      <t>龙湾区</t>
    </r>
  </si>
  <si>
    <r>
      <rPr>
        <sz val="10"/>
        <rFont val="宋体"/>
        <charset val="134"/>
      </rPr>
      <t>温州市龙湾区瓯江标准海塘提升改造工程（南口大桥至海滨围垦段）</t>
    </r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</si>
  <si>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</si>
  <si>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</si>
  <si>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t>温州市洞头区陆域引调水工程</t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</si>
  <si>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</si>
  <si>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乐清市海塘加固工程（清江、新山川、镇浦段海塘）</t>
    </r>
  </si>
  <si>
    <r>
      <rPr>
        <sz val="10"/>
        <rFont val="宋体"/>
        <charset val="134"/>
      </rPr>
      <t>乐清市乐柳虹平原排涝工程（一期）</t>
    </r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</si>
  <si>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</si>
  <si>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瑞安市滨江城防东延伸一期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段除险加固及生态修复工程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</si>
  <si>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</si>
  <si>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</si>
  <si>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</si>
  <si>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</si>
  <si>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r>
      <rPr>
        <sz val="10"/>
        <rFont val="宋体"/>
        <charset val="134"/>
      </rPr>
      <t>永嘉县瓯北标准堤（新桥段、罗浮段）加固提升工程</t>
    </r>
  </si>
  <si>
    <r>
      <rPr>
        <sz val="10"/>
        <rFont val="宋体"/>
        <charset val="134"/>
      </rPr>
      <t>永嘉县三江标准堤闸泵配套工程</t>
    </r>
  </si>
  <si>
    <r>
      <rPr>
        <sz val="10"/>
        <rFont val="宋体"/>
        <charset val="134"/>
      </rPr>
      <t>温州市乌牛溪（永乐河）治理工程</t>
    </r>
  </si>
  <si>
    <r>
      <rPr>
        <sz val="10"/>
        <rFont val="宋体"/>
        <charset val="134"/>
      </rPr>
      <t>平阳县</t>
    </r>
  </si>
  <si>
    <r>
      <rPr>
        <sz val="10"/>
        <rFont val="宋体"/>
        <charset val="134"/>
      </rPr>
      <t>平阳县鳌江标准堤（钱仓、东江段）加固工程</t>
    </r>
  </si>
  <si>
    <t>台州</t>
  </si>
  <si>
    <t>临海市海塘安澜工程（桃渚、涌泉片海塘）</t>
  </si>
  <si>
    <r>
      <rPr>
        <sz val="10"/>
        <rFont val="宋体"/>
        <charset val="134"/>
      </rPr>
      <t>平阳县水头南湖分洪工程</t>
    </r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</si>
  <si>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</si>
  <si>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泰顺县</t>
    </r>
  </si>
  <si>
    <r>
      <rPr>
        <sz val="10"/>
        <rFont val="宋体"/>
        <charset val="134"/>
      </rPr>
      <t>泰顺县樟嫩梓水库及供水工程</t>
    </r>
  </si>
  <si>
    <r>
      <rPr>
        <sz val="10"/>
        <rFont val="宋体"/>
        <charset val="134"/>
      </rPr>
      <t>苍南县</t>
    </r>
  </si>
  <si>
    <t>苍南县海塘安澜工程（南片海塘）</t>
  </si>
  <si>
    <r>
      <rPr>
        <sz val="10"/>
        <rFont val="宋体"/>
        <charset val="134"/>
      </rPr>
      <t>苍南县江南垟平原骨干排涝工程</t>
    </r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</si>
  <si>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</si>
  <si>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</si>
  <si>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r>
      <rPr>
        <sz val="10"/>
        <rFont val="宋体"/>
        <charset val="134"/>
      </rPr>
      <t>温州市江西垟平原排涝工程（二期）</t>
    </r>
  </si>
  <si>
    <r>
      <rPr>
        <sz val="10"/>
        <rFont val="宋体"/>
        <charset val="134"/>
      </rPr>
      <t>龙港市新美洲垃圾场段海塘生态修复工程</t>
    </r>
  </si>
  <si>
    <r>
      <rPr>
        <sz val="10"/>
        <rFont val="宋体"/>
        <charset val="134"/>
      </rPr>
      <t>湖州</t>
    </r>
  </si>
  <si>
    <r>
      <rPr>
        <sz val="10"/>
        <rFont val="宋体"/>
        <charset val="134"/>
      </rPr>
      <t>苕溪清水入湖河道整治后续工程（开发区段）</t>
    </r>
  </si>
  <si>
    <t>市本级
德清县
安吉县
长兴县</t>
  </si>
  <si>
    <t>苕溪清水入湖河道整治后续工程（市直管、德清、安吉、长兴段）</t>
  </si>
  <si>
    <r>
      <rPr>
        <sz val="10"/>
        <rFont val="宋体"/>
        <charset val="134"/>
      </rPr>
      <t>湖州市太嘉河及杭嘉湖环湖河道整治后续工程</t>
    </r>
  </si>
  <si>
    <t>市本级
长兴县</t>
  </si>
  <si>
    <r>
      <rPr>
        <sz val="10"/>
        <rFont val="宋体"/>
        <charset val="134"/>
      </rPr>
      <t>环湖大堤（浙江段）后续工程</t>
    </r>
  </si>
  <si>
    <r>
      <rPr>
        <sz val="10"/>
        <rFont val="宋体"/>
        <charset val="134"/>
      </rPr>
      <t>安吉两库引水工程</t>
    </r>
  </si>
  <si>
    <t>湖州</t>
  </si>
  <si>
    <t>杭嘉湖北排通道后续工程（南浔段）</t>
  </si>
  <si>
    <r>
      <rPr>
        <sz val="10"/>
        <rFont val="宋体"/>
        <charset val="134"/>
      </rPr>
      <t>德清县</t>
    </r>
  </si>
  <si>
    <r>
      <rPr>
        <sz val="10"/>
        <rFont val="宋体"/>
        <charset val="134"/>
      </rPr>
      <t>德清县东苕溪湘溪片中小流域综合治理工程</t>
    </r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</si>
  <si>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</si>
  <si>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扩大杭嘉湖南排工程（嘉兴段）</t>
    </r>
  </si>
  <si>
    <r>
      <rPr>
        <sz val="10"/>
        <rFont val="宋体"/>
        <charset val="134"/>
      </rPr>
      <t>嘉兴市域外配水工程（杭州方向）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</si>
  <si>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</si>
  <si>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</si>
  <si>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</si>
  <si>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青嘉蓝色珠链工程嘉善试验段</t>
  </si>
  <si>
    <r>
      <rPr>
        <sz val="10"/>
        <rFont val="宋体"/>
        <charset val="134"/>
      </rPr>
      <t>海盐县</t>
    </r>
  </si>
  <si>
    <r>
      <rPr>
        <sz val="10"/>
        <rFont val="宋体"/>
        <charset val="134"/>
      </rPr>
      <t>扩大杭嘉湖南排南台头排涝后续工程</t>
    </r>
  </si>
  <si>
    <t>海盐县东段围涂标准海塘二期工程（海堤部分)</t>
  </si>
  <si>
    <t>海宁市百里钱塘综合整治提升工程一期（盐仓段）</t>
  </si>
  <si>
    <r>
      <rPr>
        <sz val="10"/>
        <rFont val="宋体"/>
        <charset val="134"/>
      </rPr>
      <t>绍兴</t>
    </r>
  </si>
  <si>
    <r>
      <rPr>
        <sz val="10"/>
        <rFont val="宋体"/>
        <charset val="134"/>
      </rPr>
      <t>越城区</t>
    </r>
  </si>
  <si>
    <r>
      <rPr>
        <sz val="10"/>
        <rFont val="宋体"/>
        <charset val="134"/>
      </rPr>
      <t>曹娥江大闸维修加固工程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</si>
  <si>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</si>
  <si>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</si>
  <si>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r>
      <rPr>
        <sz val="10"/>
        <rFont val="宋体"/>
        <charset val="134"/>
      </rPr>
      <t>绍兴市新三江闸排涝配套河道拓浚工程（越城片）</t>
    </r>
  </si>
  <si>
    <t>绍兴</t>
  </si>
  <si>
    <r>
      <rPr>
        <sz val="10"/>
        <rFont val="宋体"/>
        <charset val="134"/>
      </rPr>
      <t>绍兴市曹娥江综合整治工程</t>
    </r>
  </si>
  <si>
    <r>
      <rPr>
        <sz val="10"/>
        <rFont val="宋体"/>
        <charset val="134"/>
      </rPr>
      <t>柯桥区</t>
    </r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</si>
  <si>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</si>
  <si>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上虞区虞东河湖综合整治工程</t>
    </r>
  </si>
  <si>
    <r>
      <rPr>
        <sz val="10"/>
        <rFont val="宋体"/>
        <charset val="134"/>
      </rPr>
      <t>绍兴市上虞区崧北河综合治理工程</t>
    </r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</si>
  <si>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</si>
  <si>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诸暨市浦阳江排涝站改造工程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二期）</t>
    </r>
  </si>
  <si>
    <r>
      <rPr>
        <sz val="10"/>
        <rFont val="宋体"/>
        <charset val="134"/>
      </rPr>
      <t>诸暨市陈蔡水库加固改造工程</t>
    </r>
  </si>
  <si>
    <r>
      <rPr>
        <sz val="10"/>
        <rFont val="宋体"/>
        <charset val="134"/>
      </rPr>
      <t>嵊州市</t>
    </r>
  </si>
  <si>
    <r>
      <rPr>
        <sz val="10"/>
        <rFont val="宋体"/>
        <charset val="134"/>
      </rPr>
      <t>嵊州市澄潭江苍岩段防洪能力提升应急工程</t>
    </r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</si>
  <si>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</si>
  <si>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</si>
  <si>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r>
      <rPr>
        <sz val="10"/>
        <rFont val="宋体"/>
        <charset val="134"/>
      </rPr>
      <t>金华市金兰水库加固改造工程</t>
    </r>
  </si>
  <si>
    <t>金华</t>
  </si>
  <si>
    <t>乌引灌区（金华片）“十四五”续建配套与现代化改造工程</t>
  </si>
  <si>
    <r>
      <rPr>
        <sz val="10"/>
        <rFont val="宋体"/>
        <charset val="134"/>
      </rPr>
      <t>兰溪市</t>
    </r>
  </si>
  <si>
    <r>
      <rPr>
        <sz val="10"/>
        <rFont val="宋体"/>
        <charset val="134"/>
      </rPr>
      <t>兰溪市钱塘江堤防加固工程</t>
    </r>
  </si>
  <si>
    <r>
      <rPr>
        <sz val="10"/>
        <rFont val="宋体"/>
        <charset val="134"/>
      </rPr>
      <t>兰溪市城区防洪标准提升应急工程（西门城楼段）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</si>
  <si>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</si>
  <si>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</si>
  <si>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</si>
  <si>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</si>
  <si>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r>
      <rPr>
        <sz val="10"/>
        <rFont val="宋体"/>
        <charset val="134"/>
      </rPr>
      <t>衢州</t>
    </r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</si>
  <si>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</si>
  <si>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</si>
  <si>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r>
      <rPr>
        <sz val="10"/>
        <rFont val="宋体"/>
        <charset val="134"/>
      </rPr>
      <t>乌溪江引水工程灌区（衢州片）续建配套与现代化改造项目（</t>
    </r>
    <r>
      <rPr>
        <sz val="10"/>
        <rFont val="Times New Roman"/>
        <charset val="134"/>
      </rPr>
      <t>2021-2025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</si>
  <si>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</si>
  <si>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</si>
  <si>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</si>
  <si>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衢州市衢江区芝溪流域综合治理工程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</si>
  <si>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</si>
  <si>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</si>
  <si>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</si>
  <si>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</si>
  <si>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</si>
  <si>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</si>
  <si>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</si>
  <si>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r>
      <rPr>
        <sz val="10"/>
        <rFont val="宋体"/>
        <charset val="134"/>
      </rPr>
      <t>舟山市海塘加固工程</t>
    </r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</si>
  <si>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</si>
  <si>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</si>
  <si>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岱山县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</si>
  <si>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</si>
  <si>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</si>
  <si>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舟山市大陆引水三期工程</t>
    </r>
  </si>
  <si>
    <r>
      <rPr>
        <sz val="10"/>
        <rFont val="宋体"/>
        <charset val="134"/>
      </rPr>
      <t>舟山市定海中心片区排涝提升工程（五山生态旅游带建设项目）</t>
    </r>
  </si>
  <si>
    <t>舟山市普陀区海塘安澜工程（乡镇海塘）</t>
  </si>
  <si>
    <t>岱山县磨心水库及河库联网工程</t>
  </si>
  <si>
    <t>嵊泗县大陆（小洋山）引水工程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</si>
  <si>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</si>
  <si>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</si>
  <si>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</si>
  <si>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</si>
  <si>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</si>
  <si>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</si>
  <si>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r>
      <rPr>
        <sz val="10"/>
        <rFont val="宋体"/>
        <charset val="134"/>
      </rPr>
      <t>台州市黄岩区佛岭水库除险加固工程</t>
    </r>
  </si>
  <si>
    <r>
      <rPr>
        <sz val="10"/>
        <rFont val="宋体"/>
        <charset val="134"/>
      </rPr>
      <t>路桥区</t>
    </r>
  </si>
  <si>
    <r>
      <rPr>
        <sz val="10"/>
        <rFont val="宋体"/>
        <charset val="134"/>
      </rPr>
      <t>台州市路桥区海塘安澜工程</t>
    </r>
  </si>
  <si>
    <r>
      <rPr>
        <sz val="10"/>
        <rFont val="宋体"/>
        <charset val="134"/>
      </rPr>
      <t>台州市路桥区青龙浦排涝工程</t>
    </r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</si>
  <si>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</si>
  <si>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</si>
  <si>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</si>
  <si>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</si>
  <si>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</si>
  <si>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</si>
  <si>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玉环市海塘安澜工程（礁门、长屿、鲜迭海塘）</t>
    </r>
  </si>
  <si>
    <t>玉环市海堤安全生态建设工程（五门塘、太平塘、鲜迭大坝）</t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</si>
  <si>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</si>
  <si>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</si>
  <si>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</si>
  <si>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</si>
  <si>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r>
      <rPr>
        <sz val="10"/>
        <rFont val="宋体"/>
        <charset val="134"/>
      </rPr>
      <t>仙居县</t>
    </r>
  </si>
  <si>
    <r>
      <rPr>
        <sz val="10"/>
        <rFont val="宋体"/>
        <charset val="134"/>
      </rPr>
      <t>仙居县永安溪综合治理与生态修复二期工程</t>
    </r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</si>
  <si>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</si>
  <si>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</si>
  <si>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</si>
  <si>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</si>
  <si>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</si>
  <si>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r>
      <rPr>
        <sz val="10"/>
        <rFont val="宋体"/>
        <charset val="134"/>
      </rPr>
      <t>龙泉市</t>
    </r>
  </si>
  <si>
    <r>
      <rPr>
        <sz val="10"/>
        <rFont val="宋体"/>
        <charset val="134"/>
      </rPr>
      <t>龙泉市梅溪、八都溪、岩樟溪流域综合治理工程</t>
    </r>
  </si>
  <si>
    <r>
      <rPr>
        <sz val="10"/>
        <rFont val="宋体"/>
        <charset val="134"/>
      </rPr>
      <t>龙泉市瑞垟引水工程</t>
    </r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</si>
  <si>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</si>
  <si>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</si>
  <si>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青田县瓯江治理二期工程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</si>
  <si>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</si>
  <si>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</si>
  <si>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</si>
  <si>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</si>
  <si>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</si>
  <si>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</si>
  <si>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r>
      <rPr>
        <sz val="10"/>
        <rFont val="宋体"/>
        <charset val="134"/>
      </rPr>
      <t>庆元县松源溪流域综合治理工程</t>
    </r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</si>
  <si>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</si>
  <si>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</si>
  <si>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</si>
  <si>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</si>
  <si>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</si>
  <si>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r>
      <rPr>
        <sz val="10"/>
        <rFont val="宋体"/>
        <charset val="134"/>
      </rPr>
      <t>松阳县</t>
    </r>
  </si>
  <si>
    <r>
      <rPr>
        <sz val="10"/>
        <rFont val="宋体"/>
        <charset val="134"/>
      </rPr>
      <t>松阳县松阴溪流域河流综合治理项目（干流）</t>
    </r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</si>
  <si>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</si>
  <si>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</si>
  <si>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r>
      <rPr>
        <sz val="10"/>
        <rFont val="宋体"/>
        <charset val="134"/>
      </rPr>
      <t>景宁县小溪流域综合治理工程（一期）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</si>
  <si>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</si>
  <si>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</si>
  <si>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</si>
  <si>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附件3</t>
  </si>
  <si>
    <t>2021年海塘安澜等重大水利项目进展情况表（前期类）</t>
  </si>
  <si>
    <r>
      <rPr>
        <b/>
        <sz val="10"/>
        <color theme="1"/>
        <rFont val="宋体"/>
        <charset val="134"/>
      </rPr>
      <t>序号</t>
    </r>
  </si>
  <si>
    <t>市</t>
  </si>
  <si>
    <r>
      <rPr>
        <b/>
        <sz val="10"/>
        <color theme="1"/>
        <rFont val="宋体"/>
        <charset val="134"/>
      </rPr>
      <t>县（市、区）</t>
    </r>
  </si>
  <si>
    <r>
      <rPr>
        <b/>
        <sz val="10"/>
        <color theme="1"/>
        <rFont val="宋体"/>
        <charset val="134"/>
      </rPr>
      <t>项目名称</t>
    </r>
  </si>
  <si>
    <r>
      <rPr>
        <b/>
        <sz val="10"/>
        <color theme="1"/>
        <rFont val="宋体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</si>
  <si>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宋体"/>
        <charset val="134"/>
      </rPr>
      <t>年度目标</t>
    </r>
  </si>
  <si>
    <r>
      <rPr>
        <b/>
        <sz val="10"/>
        <color theme="1"/>
        <rFont val="宋体"/>
        <charset val="134"/>
      </rPr>
      <t>截至</t>
    </r>
    <r>
      <rPr>
        <b/>
        <sz val="10"/>
        <color theme="1"/>
        <rFont val="Times New Roman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完成进度</t>
    </r>
  </si>
  <si>
    <t>海塘安澜千亿工程</t>
  </si>
  <si>
    <t>杭州</t>
  </si>
  <si>
    <t>杭州市萧围西线（一工段至四工段）提标加固工程</t>
  </si>
  <si>
    <t>完成可研审批</t>
  </si>
  <si>
    <t>可研已审，景观概念方案编制</t>
  </si>
  <si>
    <t>杭州市本级海塘安澜工程（上泗南北大塘）</t>
  </si>
  <si>
    <t>二期完成项建受理，可研已审</t>
  </si>
  <si>
    <t>杭州市本级海塘安澜工程（三堡船闸段海塘）</t>
  </si>
  <si>
    <t>编制项建、可研</t>
  </si>
  <si>
    <t>杭州市本级海塘安澜工程（珊瑚沙海塘）</t>
  </si>
  <si>
    <t>完成项建受理、可研审查</t>
  </si>
  <si>
    <t>完成可研审查</t>
  </si>
  <si>
    <t>杭州市萧山区海塘安澜工程（七甲船闸至赭山湾闸段海塘）</t>
  </si>
  <si>
    <t>宁波</t>
  </si>
  <si>
    <t>余姚市海塘安澜工程</t>
  </si>
  <si>
    <t>完成问题海塘等前期工作</t>
  </si>
  <si>
    <t>编制问题海塘项建、可研</t>
  </si>
  <si>
    <t>温州瓯江口产业集聚区海塘安澜工程（浅滩二期生态堤）</t>
  </si>
  <si>
    <t>完成项建受理，对接可研审批</t>
  </si>
  <si>
    <t>温州市鹿城区海塘安澜工程（仰义塘）</t>
  </si>
  <si>
    <t>温州市龙湾区海塘安澜工程（蒲州水闸至炮台山段）</t>
  </si>
  <si>
    <t>温州市龙湾区海塘安澜工程（炮台山至龙江路段海塘）</t>
  </si>
  <si>
    <t>温州市龙湾区海塘安澜工程（龙江路至南口大桥段海塘）</t>
  </si>
  <si>
    <t>乐清市海塘安澜工程（港区海塘）</t>
  </si>
  <si>
    <r>
      <rPr>
        <sz val="10"/>
        <color theme="1"/>
        <rFont val="宋体"/>
        <charset val="134"/>
      </rPr>
      <t>可研</t>
    </r>
    <r>
      <rPr>
        <sz val="10"/>
        <color theme="1"/>
        <rFont val="宋体"/>
        <charset val="134"/>
      </rPr>
      <t>已审</t>
    </r>
  </si>
  <si>
    <t>乐清市海塘安澜工程（中心区海塘）</t>
  </si>
  <si>
    <t>乐清市海塘安澜工程（翁垟等海塘）</t>
  </si>
  <si>
    <t>瑞安市海塘安澜工程（丁山二期海塘）</t>
  </si>
  <si>
    <t>瑞安市海塘安澜工程（阁巷围区海塘）</t>
  </si>
  <si>
    <t>瑞安市海塘安澜工程（飞云江北岸下埠至上望段海塘）</t>
  </si>
  <si>
    <t>前期报告编制招标准备</t>
  </si>
  <si>
    <t>瑞安市海塘安澜工程（滨江城防东延伸段海塘）</t>
  </si>
  <si>
    <t>永嘉县海塘安澜工程（乌牛堤）</t>
  </si>
  <si>
    <t>平阳县海塘安澜工程（宋埠西湾海塘）</t>
  </si>
  <si>
    <t>平阳县鳌江标准堤（下厂段、下埠水闸、雁门水闸）加固工程</t>
  </si>
  <si>
    <t>苍南县海塘安澜工程（北片海塘）</t>
  </si>
  <si>
    <t>未正式委托前期报告编制</t>
  </si>
  <si>
    <t>龙港市海塘安澜工程（双龙汇龙段海塘）</t>
  </si>
  <si>
    <t>龙港市舥艚渔港海塘加固工程</t>
  </si>
  <si>
    <t>嘉兴港区海塘安澜工程（汤山片海塘）</t>
  </si>
  <si>
    <t>嘉兴港区海塘安澜工程（乍浦港三期至山湾段海塘）</t>
  </si>
  <si>
    <t>完成申请报告核准</t>
  </si>
  <si>
    <t>尚未正式委托申请报告编制</t>
  </si>
  <si>
    <t>海宁市百里钱塘综合整治提升工程二期（尖山段海塘）</t>
  </si>
  <si>
    <t>平湖市海塘安澜工程（白沙湾至水口段海塘）</t>
  </si>
  <si>
    <t>尚未委托前期报告编制</t>
  </si>
  <si>
    <t>平湖市海塘安澜工程（嘉兴独山煤炭中转码头海塘）</t>
  </si>
  <si>
    <t>尚未委托申请报告编制</t>
  </si>
  <si>
    <t>海盐县海塘安澜工程（长山至杨柳山段海塘）</t>
  </si>
  <si>
    <t>编制项建</t>
  </si>
  <si>
    <t>绍兴市本级海塘安澜工程（曹娥江大闸段）</t>
  </si>
  <si>
    <t>完成项建受理、可研编制</t>
  </si>
  <si>
    <t>绍兴市越城区海塘安澜工程</t>
  </si>
  <si>
    <t>完成项建受理，可研已审</t>
  </si>
  <si>
    <t>绍兴市柯桥区海塘安澜工程</t>
  </si>
  <si>
    <t>对接可研审批</t>
  </si>
  <si>
    <t>绍兴市上虞区海塘安澜工程</t>
  </si>
  <si>
    <t>舟山市本级海塘安澜工程（新城片海塘）</t>
  </si>
  <si>
    <t>新后岙段海塘完成可研审批</t>
  </si>
  <si>
    <t>舟山市本级海塘安澜工程（普朱片海塘）</t>
  </si>
  <si>
    <t>舟山市海洋集聚区海塘安澜工程</t>
  </si>
  <si>
    <t>舟山市定海区海塘安澜工程（洋螺、锡丈等海塘）</t>
  </si>
  <si>
    <t>可研已审</t>
  </si>
  <si>
    <t>舟山市定海区海塘安澜工程（金塘片海塘）</t>
  </si>
  <si>
    <t>舟山市定海区海塘安澜工程（本岛西北片海塘）</t>
  </si>
  <si>
    <t>岱山县海塘安澜工程（城防海塘）</t>
  </si>
  <si>
    <t>完成项建受理，可研审查</t>
  </si>
  <si>
    <t>岱山县海塘安澜工程（秀山、长涂片海塘）</t>
  </si>
  <si>
    <t>岱山县海塘安澜工程（黄泽山海塘）</t>
  </si>
  <si>
    <t>岱山县海塘安澜工程（鱼山岛海塘）</t>
  </si>
  <si>
    <t>嵊泗县海塘安澜工程</t>
  </si>
  <si>
    <t>台州市椒江区海塘安澜工程（台电厂海塘）</t>
  </si>
  <si>
    <t>台州市椒江区海塘安澜工程（山东十塘）</t>
  </si>
  <si>
    <t>台州市椒江区海塘安澜工程（江南、城西段海塘）</t>
  </si>
  <si>
    <t>台州市椒江区海塘安澜工程（椒北片海塘）</t>
  </si>
  <si>
    <t>台州市椒江区海塘安澜工程（城区东段、外沙海塘）</t>
  </si>
  <si>
    <t>台州市黄岩区海塘安澜工程（椒江黄岩段海塘）</t>
  </si>
  <si>
    <t>临海市海塘安澜工程（南洋涂海塘）</t>
  </si>
  <si>
    <t>临海市海塘安澜工程（南洋海塘）</t>
  </si>
  <si>
    <t>完成除险加固审批</t>
  </si>
  <si>
    <t>可研编制</t>
  </si>
  <si>
    <t>温岭市海塘安澜工程（东部海塘）</t>
  </si>
  <si>
    <t>完成项建书受理、可研审查</t>
  </si>
  <si>
    <t>钱塘江中心</t>
  </si>
  <si>
    <t>钱塘江西江塘闻堰段海塘提标加固工程</t>
  </si>
  <si>
    <t>钱塘江北岸海塘安澜工程（老盐仓至尖山段海塘）</t>
  </si>
  <si>
    <t>完成项建受理，力争完成可研审查</t>
  </si>
  <si>
    <t>其他重大水利项目</t>
  </si>
  <si>
    <t>扩大杭嘉湖南排后续西部通道工程</t>
  </si>
  <si>
    <t>完成项建受理，编制可研</t>
  </si>
  <si>
    <t>东苕溪防洪后续西险大塘达标加固工程</t>
  </si>
  <si>
    <t>杭州市富阳区南北渠分洪隧洞工程</t>
  </si>
  <si>
    <t>杭州市临安区里畈水库加高扩容工程</t>
  </si>
  <si>
    <t>完成可研审查、移民安置规划大纲审批</t>
  </si>
  <si>
    <t>完成可研审查，编制实物调查大纲</t>
  </si>
  <si>
    <t>建德市“三江”治理提升改造工程</t>
  </si>
  <si>
    <t>完成项建审查，可研已审</t>
  </si>
  <si>
    <t>宁海县清溪水库工程</t>
  </si>
  <si>
    <t>移民安置规划大纲已批</t>
  </si>
  <si>
    <t>乐清市大荆分洪工程</t>
  </si>
  <si>
    <t>乐清市银溪水库工程</t>
  </si>
  <si>
    <t>完成项建编制</t>
  </si>
  <si>
    <t>编制项建、规模论证报告</t>
  </si>
  <si>
    <t>乐清市乐柳虹平原排涝工程（二期）</t>
  </si>
  <si>
    <t>项建已受理，可研已审</t>
  </si>
  <si>
    <t>瑞安市六科水库工程</t>
  </si>
  <si>
    <t>完成规模论证</t>
  </si>
  <si>
    <t>项建已审</t>
  </si>
  <si>
    <t>瑞安市林溪水库二期工程</t>
  </si>
  <si>
    <t>温州市赵山渡引水工程渠系扩能保安工程</t>
  </si>
  <si>
    <t>瑞安市温瑞平原南部排涝工程（二期）</t>
  </si>
  <si>
    <t>瑞安市飞云江治理二期工程（生态岸堤）</t>
  </si>
  <si>
    <t>力争完成可研审批</t>
  </si>
  <si>
    <t>永嘉县菇溪分洪工程</t>
  </si>
  <si>
    <t>文成县西北部城乡一体化供水提升工程</t>
  </si>
  <si>
    <t>完成初设审批</t>
  </si>
  <si>
    <t>温州市江西垟平原排涝工程（三期）</t>
  </si>
  <si>
    <t>龙港市新城排涝调蓄工程</t>
  </si>
  <si>
    <t>湖州市南太湖新区启动区防洪排涝工程</t>
  </si>
  <si>
    <t>安吉县老石坎水库加高扩容工程</t>
  </si>
  <si>
    <t>安吉县西苕溪流域综合治理工程</t>
  </si>
  <si>
    <t>一期完成可研审批</t>
  </si>
  <si>
    <t>太浦河后续工程（浙江段）</t>
  </si>
  <si>
    <t>按国家部委有关要求开展前期工作</t>
  </si>
  <si>
    <t>编制可研</t>
  </si>
  <si>
    <t>扩大杭嘉湖南排后续东部通道工程（南台头干河整治）</t>
  </si>
  <si>
    <t>扩大杭嘉湖南排后续东部通道工程（麻泾港整治）</t>
  </si>
  <si>
    <t>完成项建审查</t>
  </si>
  <si>
    <t>嘉兴市域外配水工程（太湖方向）</t>
  </si>
  <si>
    <t>完成专题论证</t>
  </si>
  <si>
    <t>嘉兴中心河拓浚及河湖连通工程</t>
  </si>
  <si>
    <t>绍兴市镜岭水库工程</t>
  </si>
  <si>
    <t>项建规模意见已出</t>
  </si>
  <si>
    <t>杭州湾南翼平原排涝及配套工程</t>
  </si>
  <si>
    <t>绍兴市柯桥区防洪排涝二期工程</t>
  </si>
  <si>
    <t>绍兴市新三江闸排涝配套河道拓浚工程（柯桥片）</t>
  </si>
  <si>
    <t>绍兴市柯桥区西小江流域综合治理工程</t>
  </si>
  <si>
    <t>诸暨市浦阳江治理三期工程</t>
  </si>
  <si>
    <t>诸暨市安华水库扩容提升工程</t>
  </si>
  <si>
    <t>嵊州市曹娥江流域防洪能力提升工程（东桥至丽湖段）</t>
  </si>
  <si>
    <t>嵊州市三溪水库工程</t>
  </si>
  <si>
    <t>完成项建受理、规模论证</t>
  </si>
  <si>
    <t>金华市金东区金华江治理二期工程</t>
  </si>
  <si>
    <t>兰溪市“三江”防洪安全综合提升工程</t>
  </si>
  <si>
    <t>东阳市北片水库联网联调工程</t>
  </si>
  <si>
    <t>浦江县双溪水库工程</t>
  </si>
  <si>
    <t>浦江县外胡水库扩容工程</t>
  </si>
  <si>
    <t>衢州</t>
  </si>
  <si>
    <r>
      <rPr>
        <sz val="10"/>
        <color theme="1"/>
        <rFont val="宋体"/>
        <charset val="134"/>
      </rPr>
      <t>衢州市铜山源灌区续建配套与现代化改造项目（</t>
    </r>
    <r>
      <rPr>
        <sz val="10"/>
        <color theme="1"/>
        <rFont val="Times New Roman"/>
        <charset val="134"/>
      </rPr>
      <t>2021-2025</t>
    </r>
    <r>
      <rPr>
        <sz val="10"/>
        <color theme="1"/>
        <rFont val="宋体"/>
        <charset val="134"/>
      </rPr>
      <t>）</t>
    </r>
  </si>
  <si>
    <t>衢州市湖南镇水库防洪能力提升工程</t>
  </si>
  <si>
    <t>龙游县佛乡水库工程</t>
  </si>
  <si>
    <t>项建编制</t>
  </si>
  <si>
    <t>钱塘江干流防洪提升工程（龙游县段）</t>
  </si>
  <si>
    <t>完成项建受理</t>
  </si>
  <si>
    <t>常山县龙潭水库工程</t>
  </si>
  <si>
    <t>常山县芙蓉水库引水二期工程</t>
  </si>
  <si>
    <t>江山市张村水库工程</t>
  </si>
  <si>
    <t>备用水源调整专题报告编制</t>
  </si>
  <si>
    <t>浙江省椒江河口水利枢纽工程</t>
  </si>
  <si>
    <t>完成部分专题论证</t>
  </si>
  <si>
    <t>决策分析报告编制</t>
  </si>
  <si>
    <t>台州市洪家场浦强排工程（台州湾新区段）</t>
  </si>
  <si>
    <t>完成项建受理、编制可研</t>
  </si>
  <si>
    <t>台州市七条河拓浚工程（椒江段）</t>
  </si>
  <si>
    <t>台州市椒北区域防洪排涝提升工程</t>
  </si>
  <si>
    <t>力争完成项建受理、可研编制</t>
  </si>
  <si>
    <t>完善规划依据，编制项建</t>
  </si>
  <si>
    <t>临海市尤汛分洪工程</t>
  </si>
  <si>
    <t>台州市椒江治理工程（临海段）</t>
  </si>
  <si>
    <t>丽水</t>
  </si>
  <si>
    <t>丽水市大溪治理提升改造工程</t>
  </si>
  <si>
    <t>丽水市莲湖水库工程</t>
  </si>
  <si>
    <t>丽水市莲都区碧湖平原水系综合治理工程</t>
  </si>
  <si>
    <t>二期编制项建、
可研</t>
  </si>
  <si>
    <t>青田县八源水库工程</t>
  </si>
  <si>
    <t>缙云县棠溪水库工程</t>
  </si>
  <si>
    <t>完成规模论证，
可研编制</t>
  </si>
  <si>
    <t>遂昌县成屏二级水库扩建工程</t>
  </si>
  <si>
    <t>湖南镇水库岸线保护及水生态修复工程</t>
  </si>
  <si>
    <t>松阳县松古平原水系综合治理工程</t>
  </si>
  <si>
    <t xml:space="preserve">完成可研审批 </t>
  </si>
  <si>
    <t>龙泉市均溪三级水库改建工程</t>
  </si>
  <si>
    <t>编制规模论证报告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</si>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</sst>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2">
    <numFmt numFmtId="176" formatCode="0.0%"/>
    <numFmt numFmtId="177" formatCode="0.00_ "/>
    <numFmt numFmtId="178" formatCode="0_ "/>
    <numFmt numFmtId="179" formatCode="0.0"/>
    <numFmt numFmtId="180" formatCode="0.0_ "/>
    <numFmt numFmtId="181" formatCode="0.00_);[Red]\(0.00\)"/>
    <numFmt numFmtId="43" formatCode="_ * #,##0.00_ ;_ * \-#,##0.00_ ;_ * &quot;-&quot;??_ ;_ @_ "/>
    <numFmt numFmtId="182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183" formatCode="0.0_);[Red]\(0.0\)"/>
    <numFmt numFmtId="42" formatCode="_ &quot;￥&quot;* #,##0_ ;_ &quot;￥&quot;* \-#,##0_ ;_ &quot;￥&quot;* &quot;-&quot;_ ;_ @_ "/>
  </numFmts>
  <fonts count="9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黑体"/>
      <charset val="134"/>
    </font>
    <font>
      <sz val="1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仿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等线"/>
      <charset val="134"/>
    </font>
    <font>
      <b/>
      <sz val="15"/>
      <color indexed="56"/>
      <name val="宋体"/>
      <charset val="134"/>
    </font>
    <font>
      <b/>
      <sz val="10"/>
      <name val="MS Sans Serif"/>
      <charset val="134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1"/>
      <name val="Tahoma"/>
      <charset val="134"/>
    </font>
    <font>
      <sz val="11"/>
      <color theme="1"/>
      <name val="等线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8"/>
      <color theme="1"/>
      <name val="方正小标宋简体"/>
      <charset val="134"/>
    </font>
  </fonts>
  <fills count="74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4262520218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43235572374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4262520218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4262520218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4323557237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4262520218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4323557237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theme="5" tint="0.7994323557237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432355723746"/>
        <bgColor indexed="64"/>
      </patternFill>
    </fill>
    <fill>
      <patternFill patternType="solid">
        <fgColor theme="7" tint="0.3994262520218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4323557237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42625202185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9">
    <xf numFmtId="0" fontId="0" fillId="0" borderId="0">
      <alignment vertical="center"/>
    </xf>
    <xf numFmtId="0" fontId="35" fillId="19" borderId="0" applyNumberFormat="false" applyBorder="false" applyAlignment="false" applyProtection="false">
      <alignment vertical="center"/>
    </xf>
    <xf numFmtId="0" fontId="35" fillId="57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54" fillId="40" borderId="0" applyNumberFormat="false" applyBorder="false" applyAlignment="false" applyProtection="false">
      <alignment vertical="center"/>
    </xf>
    <xf numFmtId="0" fontId="19" fillId="9" borderId="7" applyNumberFormat="false" applyFont="false" applyAlignment="false" applyProtection="false">
      <alignment vertical="center"/>
    </xf>
    <xf numFmtId="0" fontId="19" fillId="0" borderId="0">
      <alignment vertical="center"/>
    </xf>
    <xf numFmtId="0" fontId="34" fillId="5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0" fillId="31" borderId="10" applyNumberFormat="false" applyAlignment="false" applyProtection="false">
      <alignment vertical="center"/>
    </xf>
    <xf numFmtId="0" fontId="35" fillId="53" borderId="0" applyNumberFormat="false" applyBorder="false" applyAlignment="false" applyProtection="false">
      <alignment vertical="center"/>
    </xf>
    <xf numFmtId="0" fontId="34" fillId="45" borderId="0" applyNumberFormat="false" applyBorder="false" applyAlignment="false" applyProtection="false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64" fillId="0" borderId="0"/>
    <xf numFmtId="0" fontId="69" fillId="0" borderId="0">
      <protection locked="false"/>
    </xf>
    <xf numFmtId="0" fontId="63" fillId="0" borderId="0" applyNumberFormat="false" applyFill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43" fillId="0" borderId="21" applyNumberFormat="false" applyFill="false" applyAlignment="false" applyProtection="false">
      <alignment vertical="center"/>
    </xf>
    <xf numFmtId="0" fontId="60" fillId="0" borderId="19" applyNumberFormat="false" applyFill="false" applyAlignment="false" applyProtection="false">
      <alignment vertical="center"/>
    </xf>
    <xf numFmtId="0" fontId="58" fillId="0" borderId="17" applyNumberFormat="false" applyFill="false" applyAlignment="false" applyProtection="false">
      <alignment vertical="center"/>
    </xf>
    <xf numFmtId="0" fontId="59" fillId="0" borderId="18" applyNumberFormat="false" applyFill="false" applyAlignment="false" applyProtection="false">
      <alignment vertical="center"/>
    </xf>
    <xf numFmtId="0" fontId="53" fillId="0" borderId="20" applyNumberFormat="false" applyFill="false" applyAlignment="false" applyProtection="false">
      <alignment vertical="center"/>
    </xf>
    <xf numFmtId="0" fontId="57" fillId="0" borderId="0" applyNumberFormat="false" applyFill="false" applyBorder="false" applyAlignment="false" applyProtection="false"/>
    <xf numFmtId="0" fontId="34" fillId="43" borderId="0" applyNumberFormat="false" applyBorder="false" applyAlignment="false" applyProtection="false">
      <alignment vertical="center"/>
    </xf>
    <xf numFmtId="0" fontId="35" fillId="5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62" borderId="0" applyNumberFormat="false" applyBorder="false" applyAlignment="false" applyProtection="false">
      <alignment vertical="center"/>
    </xf>
    <xf numFmtId="0" fontId="35" fillId="41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55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0" fillId="38" borderId="0" applyNumberFormat="false" applyBorder="false" applyAlignment="false" applyProtection="false">
      <alignment vertical="center"/>
    </xf>
    <xf numFmtId="0" fontId="0" fillId="37" borderId="0" applyNumberFormat="false" applyBorder="false" applyAlignment="false" applyProtection="false">
      <alignment vertical="center"/>
    </xf>
    <xf numFmtId="0" fontId="0" fillId="48" borderId="0" applyNumberFormat="false" applyBorder="false" applyAlignment="false" applyProtection="false">
      <alignment vertical="center"/>
    </xf>
    <xf numFmtId="0" fontId="0" fillId="3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2" fillId="50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1" fillId="0" borderId="22" applyNumberFormat="false" applyFill="false" applyAlignment="false" applyProtection="false">
      <alignment vertical="center"/>
    </xf>
    <xf numFmtId="0" fontId="81" fillId="21" borderId="0" applyNumberFormat="false" applyBorder="false" applyAlignment="false" applyProtection="false">
      <alignment vertical="center"/>
    </xf>
    <xf numFmtId="0" fontId="74" fillId="16" borderId="24" applyNumberFormat="false" applyAlignment="false" applyProtection="false">
      <alignment vertical="center"/>
    </xf>
    <xf numFmtId="0" fontId="0" fillId="59" borderId="0" applyNumberFormat="false" applyBorder="false" applyAlignment="false" applyProtection="false">
      <alignment vertical="center"/>
    </xf>
    <xf numFmtId="9" fontId="69" fillId="0" borderId="0">
      <alignment vertical="top"/>
      <protection locked="false"/>
    </xf>
    <xf numFmtId="0" fontId="75" fillId="0" borderId="0" applyNumberFormat="false" applyFill="false" applyBorder="false" applyAlignment="false" applyProtection="false">
      <alignment vertical="center"/>
    </xf>
    <xf numFmtId="0" fontId="31" fillId="25" borderId="14" applyNumberFormat="false" applyFont="false" applyAlignment="false" applyProtection="false">
      <alignment vertical="center"/>
    </xf>
    <xf numFmtId="0" fontId="76" fillId="69" borderId="25" applyNumberFormat="false" applyAlignment="false" applyProtection="false">
      <alignment vertical="center"/>
    </xf>
    <xf numFmtId="0" fontId="56" fillId="0" borderId="16" applyNumberFormat="false" applyFill="false" applyAlignment="false" applyProtection="false">
      <alignment vertical="center"/>
    </xf>
    <xf numFmtId="0" fontId="39" fillId="47" borderId="0" applyNumberFormat="false" applyBorder="false" applyAlignment="false" applyProtection="false">
      <alignment vertical="center"/>
    </xf>
    <xf numFmtId="0" fontId="39" fillId="46" borderId="0" applyNumberFormat="false" applyBorder="false" applyAlignment="false" applyProtection="false">
      <alignment vertical="center"/>
    </xf>
    <xf numFmtId="0" fontId="77" fillId="70" borderId="26" applyNumberFormat="false" applyAlignment="false" applyProtection="false">
      <alignment vertical="center"/>
    </xf>
    <xf numFmtId="0" fontId="31" fillId="0" borderId="0">
      <alignment vertical="center"/>
    </xf>
    <xf numFmtId="0" fontId="39" fillId="53" borderId="0" applyNumberFormat="false" applyBorder="false" applyAlignment="false" applyProtection="false">
      <alignment vertical="center"/>
    </xf>
    <xf numFmtId="0" fontId="78" fillId="69" borderId="24" applyNumberFormat="false" applyAlignment="false" applyProtection="false">
      <alignment vertical="center"/>
    </xf>
    <xf numFmtId="0" fontId="79" fillId="10" borderId="0" applyNumberFormat="false" applyBorder="false" applyAlignment="false" applyProtection="false">
      <alignment vertical="center"/>
    </xf>
    <xf numFmtId="0" fontId="39" fillId="60" borderId="0" applyNumberFormat="false" applyBorder="false" applyAlignment="false" applyProtection="false">
      <alignment vertical="center"/>
    </xf>
    <xf numFmtId="0" fontId="35" fillId="42" borderId="0" applyNumberFormat="false" applyBorder="false" applyAlignment="false" applyProtection="false">
      <alignment vertical="center"/>
    </xf>
    <xf numFmtId="0" fontId="0" fillId="52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67" fillId="40" borderId="0" applyNumberFormat="false" applyBorder="false" applyAlignment="false" applyProtection="false">
      <alignment vertical="center"/>
    </xf>
    <xf numFmtId="0" fontId="82" fillId="0" borderId="0" applyNumberFormat="false" applyFill="false" applyBorder="false" applyAlignment="false" applyProtection="false">
      <alignment vertical="center"/>
    </xf>
    <xf numFmtId="0" fontId="39" fillId="63" borderId="0" applyNumberFormat="false" applyBorder="false" applyAlignment="false" applyProtection="false">
      <alignment vertical="center"/>
    </xf>
    <xf numFmtId="0" fontId="39" fillId="71" borderId="0" applyNumberFormat="false" applyBorder="false" applyAlignment="false" applyProtection="false">
      <alignment vertical="center"/>
    </xf>
    <xf numFmtId="0" fontId="83" fillId="0" borderId="8" applyNumberFormat="false" applyFill="false" applyAlignment="false" applyProtection="false">
      <alignment vertical="center"/>
    </xf>
    <xf numFmtId="0" fontId="72" fillId="0" borderId="0">
      <alignment vertical="center"/>
    </xf>
    <xf numFmtId="0" fontId="73" fillId="64" borderId="23" applyNumberFormat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35" fillId="47" borderId="0" applyNumberFormat="false" applyBorder="false" applyAlignment="false" applyProtection="false">
      <alignment vertical="center"/>
    </xf>
    <xf numFmtId="0" fontId="84" fillId="70" borderId="26" applyNumberFormat="false" applyAlignment="false" applyProtection="false">
      <alignment vertical="center"/>
    </xf>
    <xf numFmtId="0" fontId="0" fillId="36" borderId="0" applyNumberFormat="false" applyBorder="false" applyAlignment="false" applyProtection="false">
      <alignment vertical="center"/>
    </xf>
    <xf numFmtId="0" fontId="31" fillId="58" borderId="0" applyNumberFormat="false" applyBorder="false" applyAlignment="false" applyProtection="false">
      <alignment vertical="center"/>
    </xf>
    <xf numFmtId="0" fontId="35" fillId="60" borderId="0" applyNumberFormat="false" applyBorder="false" applyAlignment="false" applyProtection="false">
      <alignment vertical="center"/>
    </xf>
    <xf numFmtId="0" fontId="33" fillId="39" borderId="0" applyNumberFormat="false" applyBorder="false" applyAlignment="false" applyProtection="false">
      <alignment vertical="center"/>
    </xf>
    <xf numFmtId="0" fontId="39" fillId="42" borderId="0" applyNumberFormat="false" applyBorder="false" applyAlignment="false" applyProtection="false">
      <alignment vertical="center"/>
    </xf>
    <xf numFmtId="0" fontId="31" fillId="0" borderId="0"/>
    <xf numFmtId="0" fontId="35" fillId="56" borderId="0" applyNumberFormat="false" applyBorder="false" applyAlignment="false" applyProtection="false">
      <alignment vertical="center"/>
    </xf>
    <xf numFmtId="0" fontId="85" fillId="22" borderId="10" applyNumberFormat="false" applyAlignment="false" applyProtection="false">
      <alignment vertical="center"/>
    </xf>
    <xf numFmtId="0" fontId="33" fillId="73" borderId="0" applyNumberFormat="false" applyBorder="false" applyAlignment="false" applyProtection="false">
      <alignment vertical="center"/>
    </xf>
    <xf numFmtId="0" fontId="66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1" fillId="65" borderId="0" applyNumberFormat="false" applyBorder="false" applyAlignment="false" applyProtection="false">
      <alignment vertical="center"/>
    </xf>
    <xf numFmtId="0" fontId="33" fillId="36" borderId="0" applyNumberFormat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33" fillId="35" borderId="0" applyNumberFormat="false" applyBorder="false" applyAlignment="false" applyProtection="false">
      <alignment vertical="center"/>
    </xf>
    <xf numFmtId="0" fontId="39" fillId="34" borderId="0" applyNumberFormat="false" applyBorder="false" applyAlignment="false" applyProtection="false">
      <alignment vertical="center"/>
    </xf>
    <xf numFmtId="0" fontId="86" fillId="0" borderId="0" applyNumberFormat="false" applyFill="false" applyBorder="false" applyAlignment="false" applyProtection="false">
      <alignment vertical="center"/>
    </xf>
    <xf numFmtId="0" fontId="53" fillId="0" borderId="15" applyNumberFormat="false" applyFill="false" applyAlignment="false" applyProtection="false">
      <alignment vertical="center"/>
    </xf>
    <xf numFmtId="0" fontId="51" fillId="33" borderId="0" applyNumberFormat="false" applyBorder="false" applyAlignment="false" applyProtection="false">
      <alignment vertical="center"/>
    </xf>
    <xf numFmtId="0" fontId="19" fillId="0" borderId="0"/>
    <xf numFmtId="0" fontId="50" fillId="31" borderId="10" applyNumberFormat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31" fillId="44" borderId="0" applyNumberFormat="false" applyBorder="false" applyAlignment="false" applyProtection="false">
      <alignment vertical="center"/>
    </xf>
    <xf numFmtId="0" fontId="33" fillId="61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4" fillId="6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39" fillId="49" borderId="0" applyNumberFormat="false" applyBorder="false" applyAlignment="false" applyProtection="false">
      <alignment vertical="center"/>
    </xf>
    <xf numFmtId="0" fontId="3" fillId="0" borderId="1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0"/>
    <xf numFmtId="0" fontId="33" fillId="7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5" fillId="0" borderId="13" applyNumberFormat="false" applyFill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4" fillId="68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0" borderId="0"/>
    <xf numFmtId="0" fontId="0" fillId="23" borderId="0" applyNumberFormat="false" applyBorder="false" applyAlignment="false" applyProtection="false">
      <alignment vertical="center"/>
    </xf>
    <xf numFmtId="0" fontId="43" fillId="0" borderId="12" applyNumberFormat="false" applyFill="false" applyAlignment="false" applyProtection="false">
      <alignment vertical="center"/>
    </xf>
    <xf numFmtId="0" fontId="42" fillId="22" borderId="11" applyNumberFormat="false" applyAlignment="false" applyProtection="false">
      <alignment vertical="center"/>
    </xf>
    <xf numFmtId="0" fontId="33" fillId="38" borderId="0" applyNumberFormat="false" applyBorder="false" applyAlignment="false" applyProtection="false">
      <alignment vertical="center"/>
    </xf>
    <xf numFmtId="0" fontId="41" fillId="22" borderId="10" applyNumberFormat="false" applyAlignment="false" applyProtection="false">
      <alignment vertical="center"/>
    </xf>
    <xf numFmtId="0" fontId="40" fillId="0" borderId="9" applyNumberFormat="false" applyFill="false" applyAlignment="false" applyProtection="false">
      <alignment vertical="center"/>
    </xf>
    <xf numFmtId="0" fontId="33" fillId="67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0" fontId="39" fillId="19" borderId="0" applyNumberFormat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68" fillId="22" borderId="11" applyNumberFormat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41" fontId="36" fillId="0" borderId="0" applyFont="false" applyFill="false" applyBorder="false" applyAlignment="false" applyProtection="false"/>
    <xf numFmtId="0" fontId="49" fillId="27" borderId="0" applyNumberFormat="false" applyBorder="false" applyAlignment="false" applyProtection="false">
      <alignment vertical="center"/>
    </xf>
    <xf numFmtId="0" fontId="37" fillId="0" borderId="8" applyNumberFormat="false" applyFill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0" fillId="0" borderId="0"/>
    <xf numFmtId="9" fontId="31" fillId="0" borderId="0" applyFont="false" applyFill="false" applyBorder="false" applyAlignment="false" applyProtection="false">
      <alignment vertical="center"/>
    </xf>
    <xf numFmtId="43" fontId="36" fillId="0" borderId="0" applyFont="false" applyFill="false" applyBorder="false" applyAlignment="false" applyProtection="false"/>
    <xf numFmtId="0" fontId="31" fillId="15" borderId="0" applyNumberFormat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0" fontId="34" fillId="32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9" fillId="57" borderId="0" applyNumberFormat="false" applyBorder="false" applyAlignment="false" applyProtection="false">
      <alignment vertical="center"/>
    </xf>
    <xf numFmtId="0" fontId="14" fillId="0" borderId="0"/>
    <xf numFmtId="0" fontId="31" fillId="9" borderId="7" applyNumberFormat="false" applyFont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0" fontId="58" fillId="0" borderId="15" applyNumberFormat="false" applyFill="false" applyAlignment="false" applyProtection="false">
      <alignment vertical="center"/>
    </xf>
    <xf numFmtId="0" fontId="55" fillId="0" borderId="0">
      <alignment vertical="center"/>
    </xf>
  </cellStyleXfs>
  <cellXfs count="126">
    <xf numFmtId="0" fontId="0" fillId="0" borderId="0" xfId="0">
      <alignment vertical="center"/>
    </xf>
    <xf numFmtId="0" fontId="1" fillId="2" borderId="1" xfId="26" applyFont="true" applyFill="true" applyBorder="true" applyAlignment="true">
      <alignment horizontal="left" vertical="center"/>
    </xf>
    <xf numFmtId="183" fontId="2" fillId="2" borderId="1" xfId="26" applyNumberFormat="true" applyFont="true" applyFill="true" applyBorder="true" applyAlignment="true">
      <alignment horizontal="center" vertical="center"/>
    </xf>
    <xf numFmtId="181" fontId="2" fillId="3" borderId="1" xfId="26" applyNumberFormat="true" applyFont="true" applyFill="true" applyBorder="true" applyAlignment="true">
      <alignment horizontal="center" vertical="center"/>
    </xf>
    <xf numFmtId="181" fontId="2" fillId="2" borderId="1" xfId="26" applyNumberFormat="true" applyFont="true" applyFill="true" applyBorder="true" applyAlignment="true">
      <alignment horizontal="center" vertical="center"/>
    </xf>
    <xf numFmtId="9" fontId="2" fillId="3" borderId="1" xfId="105" applyNumberFormat="true" applyFont="true" applyFill="true" applyBorder="true" applyAlignment="true">
      <alignment horizontal="center" vertical="center"/>
    </xf>
    <xf numFmtId="9" fontId="3" fillId="0" borderId="0" xfId="0" applyNumberFormat="true" applyFont="true">
      <alignment vertical="center"/>
    </xf>
    <xf numFmtId="9" fontId="2" fillId="3" borderId="1" xfId="105" applyFont="true" applyFill="true" applyBorder="true" applyAlignment="true">
      <alignment horizontal="center" vertical="center"/>
    </xf>
    <xf numFmtId="1" fontId="0" fillId="0" borderId="0" xfId="0" applyNumberFormat="true">
      <alignment vertical="center"/>
    </xf>
    <xf numFmtId="0" fontId="0" fillId="0" borderId="0" xfId="0" applyFont="true">
      <alignment vertical="center"/>
    </xf>
    <xf numFmtId="179" fontId="0" fillId="0" borderId="0" xfId="0" applyNumberFormat="true">
      <alignment vertical="center"/>
    </xf>
    <xf numFmtId="0" fontId="4" fillId="0" borderId="0" xfId="26" applyFont="true" applyFill="true" applyAlignment="true" applyProtection="true">
      <alignment horizontal="center" vertical="center"/>
    </xf>
    <xf numFmtId="0" fontId="5" fillId="0" borderId="0" xfId="26" applyFont="true" applyFill="true" applyAlignment="true" applyProtection="true">
      <alignment vertical="center"/>
    </xf>
    <xf numFmtId="0" fontId="6" fillId="0" borderId="0" xfId="26" applyFont="true" applyFill="true" applyAlignment="true" applyProtection="true">
      <alignment vertical="center"/>
    </xf>
    <xf numFmtId="0" fontId="7" fillId="0" borderId="0" xfId="0" applyFont="true" applyFill="true" applyAlignment="true">
      <alignment vertical="center"/>
    </xf>
    <xf numFmtId="0" fontId="0" fillId="0" borderId="0" xfId="26" applyFont="true" applyFill="true" applyAlignment="true" applyProtection="true">
      <alignment horizontal="center" vertical="center"/>
    </xf>
    <xf numFmtId="0" fontId="0" fillId="0" borderId="0" xfId="26" applyFont="true" applyFill="true" applyAlignment="true" applyProtection="true">
      <alignment vertical="center"/>
    </xf>
    <xf numFmtId="0" fontId="8" fillId="0" borderId="0" xfId="26" applyFont="true" applyFill="true" applyAlignment="true" applyProtection="true">
      <alignment horizontal="left" vertical="center"/>
    </xf>
    <xf numFmtId="0" fontId="9" fillId="0" borderId="0" xfId="26" applyFont="true" applyFill="true" applyAlignment="true" applyProtection="true">
      <alignment horizontal="center" vertical="center" wrapText="true"/>
    </xf>
    <xf numFmtId="0" fontId="10" fillId="0" borderId="1" xfId="26" applyFont="true" applyFill="true" applyBorder="true" applyAlignment="true" applyProtection="true">
      <alignment horizontal="center" vertical="center" wrapText="true"/>
    </xf>
    <xf numFmtId="0" fontId="11" fillId="0" borderId="1" xfId="26" applyFont="true" applyFill="true" applyBorder="true" applyAlignment="true" applyProtection="true">
      <alignment horizontal="center" vertical="center" wrapText="true"/>
    </xf>
    <xf numFmtId="0" fontId="11" fillId="0" borderId="1" xfId="26" applyFont="true" applyFill="true" applyBorder="true" applyAlignment="true" applyProtection="true">
      <alignment horizontal="left" vertical="center" wrapText="true"/>
    </xf>
    <xf numFmtId="0" fontId="12" fillId="0" borderId="1" xfId="26" applyFont="true" applyFill="true" applyBorder="true" applyAlignment="true" applyProtection="true">
      <alignment horizontal="center" vertical="center" wrapText="true"/>
    </xf>
    <xf numFmtId="0" fontId="13" fillId="0" borderId="1" xfId="26" applyFont="true" applyFill="true" applyBorder="true" applyAlignment="true" applyProtection="true">
      <alignment horizontal="center" vertical="center" wrapText="true"/>
    </xf>
    <xf numFmtId="0" fontId="13" fillId="0" borderId="1" xfId="26" applyFont="true" applyFill="true" applyBorder="true" applyAlignment="true" applyProtection="true">
      <alignment horizontal="left" vertical="center" wrapText="true"/>
    </xf>
    <xf numFmtId="0" fontId="12" fillId="0" borderId="2" xfId="26" applyFont="true" applyFill="true" applyBorder="true" applyAlignment="true" applyProtection="true">
      <alignment horizontal="center" vertical="center" wrapText="true"/>
    </xf>
    <xf numFmtId="0" fontId="13" fillId="0" borderId="2" xfId="26" applyFont="true" applyFill="true" applyBorder="true" applyAlignment="true" applyProtection="true">
      <alignment horizontal="center" vertical="center" wrapText="true"/>
    </xf>
    <xf numFmtId="0" fontId="12" fillId="0" borderId="3" xfId="26" applyFont="true" applyFill="true" applyBorder="true" applyAlignment="true" applyProtection="true">
      <alignment horizontal="center" vertical="center" wrapText="true"/>
    </xf>
    <xf numFmtId="0" fontId="13" fillId="0" borderId="3" xfId="26" applyFont="true" applyFill="true" applyBorder="true" applyAlignment="true" applyProtection="true">
      <alignment horizontal="center" vertical="center" wrapText="true"/>
    </xf>
    <xf numFmtId="0" fontId="12" fillId="0" borderId="4" xfId="26" applyFont="true" applyFill="true" applyBorder="true" applyAlignment="true" applyProtection="true">
      <alignment horizontal="center" vertical="center" wrapText="true"/>
    </xf>
    <xf numFmtId="0" fontId="13" fillId="0" borderId="4" xfId="26" applyFont="true" applyFill="true" applyBorder="true" applyAlignment="true" applyProtection="true">
      <alignment horizontal="center" vertical="center" wrapText="true"/>
    </xf>
    <xf numFmtId="180" fontId="12" fillId="0" borderId="1" xfId="26" applyNumberFormat="true" applyFont="true" applyFill="true" applyBorder="true" applyAlignment="true" applyProtection="true">
      <alignment horizontal="center" vertical="center" wrapText="true"/>
    </xf>
    <xf numFmtId="0" fontId="14" fillId="0" borderId="1" xfId="26" applyFont="true" applyFill="true" applyBorder="true" applyAlignment="true" applyProtection="true">
      <alignment horizontal="center" vertical="center" wrapText="true"/>
    </xf>
    <xf numFmtId="0" fontId="15" fillId="0" borderId="1" xfId="26" applyFont="true" applyFill="true" applyBorder="true" applyAlignment="true" applyProtection="true">
      <alignment horizontal="center" vertical="center" wrapText="true"/>
    </xf>
    <xf numFmtId="179" fontId="12" fillId="0" borderId="1" xfId="26" applyNumberFormat="true" applyFont="true" applyFill="true" applyBorder="true" applyAlignment="true" applyProtection="true">
      <alignment horizontal="center" vertical="center" wrapText="true"/>
    </xf>
    <xf numFmtId="180" fontId="10" fillId="0" borderId="1" xfId="26" applyNumberFormat="true" applyFont="true" applyFill="true" applyBorder="true" applyAlignment="true" applyProtection="true">
      <alignment horizontal="center" vertical="center" wrapText="true"/>
    </xf>
    <xf numFmtId="0" fontId="16" fillId="0" borderId="0" xfId="0" applyFont="true" applyFill="true" applyAlignment="true">
      <alignment horizontal="center" vertical="center"/>
    </xf>
    <xf numFmtId="0" fontId="17" fillId="0" borderId="0" xfId="0" applyFont="true" applyFill="true" applyAlignment="true">
      <alignment horizontal="center" vertical="center"/>
    </xf>
    <xf numFmtId="0" fontId="16" fillId="4" borderId="0" xfId="0" applyFont="true" applyFill="true" applyAlignment="true">
      <alignment horizontal="center" vertical="center"/>
    </xf>
    <xf numFmtId="0" fontId="18" fillId="0" borderId="0" xfId="0" applyFont="true" applyFill="true" applyAlignment="true">
      <alignment horizontal="center" vertical="center"/>
    </xf>
    <xf numFmtId="0" fontId="19" fillId="0" borderId="0" xfId="0" applyFont="true" applyFill="true" applyAlignment="true">
      <alignment horizontal="center" vertical="center" wrapText="true"/>
    </xf>
    <xf numFmtId="0" fontId="19" fillId="0" borderId="0" xfId="0" applyFont="true" applyFill="true" applyAlignment="true">
      <alignment horizontal="left" vertical="center" wrapText="true"/>
    </xf>
    <xf numFmtId="178" fontId="18" fillId="0" borderId="0" xfId="0" applyNumberFormat="true" applyFont="true" applyFill="true" applyAlignment="true">
      <alignment horizontal="center" vertical="center"/>
    </xf>
    <xf numFmtId="182" fontId="20" fillId="0" borderId="0" xfId="0" applyNumberFormat="true" applyFont="true" applyFill="true" applyAlignment="true">
      <alignment horizontal="center" vertical="center"/>
    </xf>
    <xf numFmtId="178" fontId="18" fillId="0" borderId="0" xfId="0" applyNumberFormat="true" applyFont="true" applyFill="true" applyAlignment="true">
      <alignment horizontal="center" vertical="center" wrapText="true"/>
    </xf>
    <xf numFmtId="0" fontId="20" fillId="0" borderId="0" xfId="0" applyFont="true" applyFill="true" applyAlignment="true">
      <alignment horizontal="center" vertical="center"/>
    </xf>
    <xf numFmtId="0" fontId="21" fillId="0" borderId="0" xfId="0" applyFont="true" applyFill="true" applyAlignment="true">
      <alignment horizontal="center" vertical="center"/>
    </xf>
    <xf numFmtId="0" fontId="22" fillId="0" borderId="0" xfId="0" applyFont="true" applyFill="true" applyAlignment="true">
      <alignment horizontal="left" vertical="center"/>
    </xf>
    <xf numFmtId="0" fontId="23" fillId="0" borderId="0" xfId="0" applyFont="true" applyFill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178" fontId="15" fillId="0" borderId="1" xfId="0" applyNumberFormat="true" applyFont="true" applyFill="true" applyBorder="true" applyAlignment="true">
      <alignment horizontal="center" vertical="center"/>
    </xf>
    <xf numFmtId="178" fontId="15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horizontal="center" vertical="center"/>
    </xf>
    <xf numFmtId="0" fontId="15" fillId="0" borderId="4" xfId="0" applyFont="true" applyFill="true" applyBorder="true" applyAlignment="true">
      <alignment horizontal="center" vertical="center"/>
    </xf>
    <xf numFmtId="178" fontId="15" fillId="0" borderId="2" xfId="0" applyNumberFormat="true" applyFont="true" applyFill="true" applyBorder="true" applyAlignment="true">
      <alignment horizontal="center" vertical="center"/>
    </xf>
    <xf numFmtId="178" fontId="15" fillId="0" borderId="4" xfId="0" applyNumberFormat="true" applyFont="true" applyFill="true" applyBorder="true" applyAlignment="true">
      <alignment horizontal="center" vertical="center"/>
    </xf>
    <xf numFmtId="0" fontId="25" fillId="0" borderId="0" xfId="26" applyFont="true" applyFill="true" applyAlignment="true" applyProtection="true">
      <alignment horizontal="center" vertical="center"/>
    </xf>
    <xf numFmtId="0" fontId="25" fillId="0" borderId="0" xfId="26" applyFont="true" applyFill="true" applyAlignment="true" applyProtection="true">
      <alignment horizontal="left" vertical="center"/>
    </xf>
    <xf numFmtId="178" fontId="24" fillId="0" borderId="1" xfId="0" applyNumberFormat="true" applyFont="true" applyFill="true" applyBorder="true" applyAlignment="true">
      <alignment horizontal="center" vertical="center" wrapText="true"/>
    </xf>
    <xf numFmtId="182" fontId="24" fillId="0" borderId="1" xfId="0" applyNumberFormat="true" applyFont="true" applyFill="true" applyBorder="true" applyAlignment="true">
      <alignment horizontal="center" vertical="center" wrapText="true"/>
    </xf>
    <xf numFmtId="178" fontId="10" fillId="0" borderId="1" xfId="26" applyNumberFormat="true" applyFont="true" applyFill="true" applyBorder="true" applyAlignment="true" applyProtection="true">
      <alignment horizontal="center" vertical="center" wrapText="true"/>
    </xf>
    <xf numFmtId="178" fontId="12" fillId="0" borderId="1" xfId="26" applyNumberFormat="true" applyFont="true" applyFill="true" applyBorder="true" applyAlignment="true" applyProtection="true">
      <alignment horizontal="center" vertical="center" wrapText="true"/>
    </xf>
    <xf numFmtId="0" fontId="26" fillId="0" borderId="0" xfId="0" applyFont="true" applyFill="true" applyAlignment="true">
      <alignment horizontal="center" vertical="center"/>
    </xf>
    <xf numFmtId="178" fontId="15" fillId="0" borderId="3" xfId="0" applyNumberFormat="true" applyFont="true" applyFill="true" applyBorder="true" applyAlignment="true">
      <alignment horizontal="center" vertical="center"/>
    </xf>
    <xf numFmtId="0" fontId="15" fillId="0" borderId="3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left" vertical="center"/>
    </xf>
    <xf numFmtId="178" fontId="14" fillId="0" borderId="1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 applyAlignment="true">
      <alignment horizontal="left" vertical="center"/>
    </xf>
    <xf numFmtId="0" fontId="0" fillId="0" borderId="0" xfId="26" applyFill="true">
      <alignment vertical="center"/>
    </xf>
    <xf numFmtId="0" fontId="0" fillId="0" borderId="0" xfId="26" applyAlignment="true">
      <alignment horizontal="center" vertical="center"/>
    </xf>
    <xf numFmtId="0" fontId="27" fillId="0" borderId="0" xfId="26" applyFont="true" applyAlignment="true">
      <alignment horizontal="center" vertical="center"/>
    </xf>
    <xf numFmtId="182" fontId="27" fillId="0" borderId="0" xfId="26" applyNumberFormat="true" applyFont="true" applyAlignment="true">
      <alignment horizontal="center" vertical="center"/>
    </xf>
    <xf numFmtId="9" fontId="27" fillId="0" borderId="0" xfId="105" applyFont="true" applyAlignment="true">
      <alignment horizontal="center" vertical="center"/>
    </xf>
    <xf numFmtId="0" fontId="0" fillId="0" borderId="0" xfId="26" applyBorder="true">
      <alignment vertical="center"/>
    </xf>
    <xf numFmtId="0" fontId="0" fillId="0" borderId="0" xfId="26">
      <alignment vertical="center"/>
    </xf>
    <xf numFmtId="0" fontId="28" fillId="0" borderId="0" xfId="26" applyFont="true" applyAlignment="true">
      <alignment horizontal="left" vertical="center"/>
    </xf>
    <xf numFmtId="0" fontId="9" fillId="0" borderId="0" xfId="26" applyFont="true" applyAlignment="true">
      <alignment horizontal="center" vertical="center"/>
    </xf>
    <xf numFmtId="0" fontId="29" fillId="0" borderId="1" xfId="26" applyFont="true" applyFill="true" applyBorder="true" applyAlignment="true">
      <alignment horizontal="center" vertical="center" wrapText="true"/>
    </xf>
    <xf numFmtId="0" fontId="29" fillId="0" borderId="5" xfId="26" applyFont="true" applyFill="true" applyBorder="true" applyAlignment="true">
      <alignment horizontal="center" vertical="center" wrapText="true"/>
    </xf>
    <xf numFmtId="0" fontId="17" fillId="0" borderId="6" xfId="26" applyFont="true" applyFill="true" applyBorder="true" applyAlignment="true">
      <alignment horizontal="center" vertical="center" wrapText="true"/>
    </xf>
    <xf numFmtId="0" fontId="17" fillId="0" borderId="1" xfId="26" applyFont="true" applyFill="true" applyBorder="true" applyAlignment="true">
      <alignment horizontal="center" vertical="center" wrapText="true"/>
    </xf>
    <xf numFmtId="177" fontId="17" fillId="0" borderId="1" xfId="26" applyNumberFormat="true" applyFont="true" applyFill="true" applyBorder="true" applyAlignment="true">
      <alignment horizontal="center" vertical="center" wrapText="true"/>
    </xf>
    <xf numFmtId="181" fontId="29" fillId="0" borderId="1" xfId="26" applyNumberFormat="true" applyFont="true" applyFill="true" applyBorder="true" applyAlignment="true">
      <alignment horizontal="center" vertical="center" wrapText="true"/>
    </xf>
    <xf numFmtId="0" fontId="27" fillId="0" borderId="1" xfId="26" applyFont="true" applyBorder="true" applyAlignment="true">
      <alignment horizontal="center" vertical="center"/>
    </xf>
    <xf numFmtId="0" fontId="2" fillId="0" borderId="1" xfId="26" applyFont="true" applyBorder="true" applyAlignment="true">
      <alignment horizontal="center" vertical="center"/>
    </xf>
    <xf numFmtId="183" fontId="2" fillId="0" borderId="1" xfId="26" applyNumberFormat="true" applyFont="true" applyFill="true" applyBorder="true" applyAlignment="true">
      <alignment horizontal="center" vertical="center"/>
    </xf>
    <xf numFmtId="0" fontId="27" fillId="5" borderId="1" xfId="26" applyFont="true" applyFill="true" applyBorder="true" applyAlignment="true">
      <alignment horizontal="center" vertical="center"/>
    </xf>
    <xf numFmtId="0" fontId="1" fillId="5" borderId="1" xfId="26" applyFont="true" applyFill="true" applyBorder="true" applyAlignment="true">
      <alignment horizontal="left" vertical="center"/>
    </xf>
    <xf numFmtId="180" fontId="2" fillId="5" borderId="1" xfId="26" applyNumberFormat="true" applyFont="true" applyFill="true" applyBorder="true" applyAlignment="true">
      <alignment horizontal="center" vertical="center"/>
    </xf>
    <xf numFmtId="183" fontId="2" fillId="5" borderId="1" xfId="26" applyNumberFormat="true" applyFont="true" applyFill="true" applyBorder="true" applyAlignment="true">
      <alignment horizontal="center" vertical="center"/>
    </xf>
    <xf numFmtId="0" fontId="1" fillId="2" borderId="1" xfId="26" applyFont="true" applyFill="true" applyBorder="true" applyAlignment="true">
      <alignment horizontal="center" vertical="center"/>
    </xf>
    <xf numFmtId="0" fontId="30" fillId="0" borderId="1" xfId="26" applyFont="true" applyBorder="true" applyAlignment="true">
      <alignment horizontal="center" vertical="center"/>
    </xf>
    <xf numFmtId="183" fontId="27" fillId="0" borderId="1" xfId="26" applyNumberFormat="true" applyFont="true" applyBorder="true" applyAlignment="true">
      <alignment horizontal="center" vertical="center"/>
    </xf>
    <xf numFmtId="183" fontId="27" fillId="0" borderId="1" xfId="26" applyNumberFormat="true" applyFont="true" applyFill="true" applyBorder="true" applyAlignment="true">
      <alignment horizontal="center" vertical="center"/>
    </xf>
    <xf numFmtId="0" fontId="30" fillId="0" borderId="1" xfId="26" applyFont="true" applyFill="true" applyBorder="true" applyAlignment="true">
      <alignment horizontal="center" vertical="center"/>
    </xf>
    <xf numFmtId="0" fontId="27" fillId="0" borderId="1" xfId="26" applyFont="true" applyFill="true" applyBorder="true" applyAlignment="true">
      <alignment horizontal="center" vertical="center"/>
    </xf>
    <xf numFmtId="0" fontId="2" fillId="2" borderId="1" xfId="26" applyFont="true" applyFill="true" applyBorder="true" applyAlignment="true">
      <alignment horizontal="center" vertical="center"/>
    </xf>
    <xf numFmtId="0" fontId="30" fillId="0" borderId="1" xfId="26" applyFont="true" applyFill="true" applyBorder="true" applyAlignment="true">
      <alignment horizontal="center" vertical="center" wrapText="true"/>
    </xf>
    <xf numFmtId="9" fontId="17" fillId="0" borderId="1" xfId="105" applyNumberFormat="true" applyFont="true" applyFill="true" applyBorder="true" applyAlignment="true">
      <alignment horizontal="center" vertical="center"/>
    </xf>
    <xf numFmtId="177" fontId="17" fillId="0" borderId="2" xfId="26" applyNumberFormat="true" applyFont="true" applyFill="true" applyBorder="true" applyAlignment="true">
      <alignment horizontal="center" vertical="center" wrapText="true"/>
    </xf>
    <xf numFmtId="182" fontId="29" fillId="0" borderId="1" xfId="26" applyNumberFormat="true" applyFont="true" applyFill="true" applyBorder="true" applyAlignment="true">
      <alignment horizontal="center" vertical="center" wrapText="true"/>
    </xf>
    <xf numFmtId="177" fontId="17" fillId="0" borderId="4" xfId="26" applyNumberFormat="true" applyFont="true" applyFill="true" applyBorder="true" applyAlignment="true">
      <alignment horizontal="center" vertical="center" wrapText="true"/>
    </xf>
    <xf numFmtId="176" fontId="2" fillId="0" borderId="1" xfId="105" applyNumberFormat="true" applyFont="true" applyFill="true" applyBorder="true" applyAlignment="true">
      <alignment horizontal="center" vertical="center"/>
    </xf>
    <xf numFmtId="182" fontId="2" fillId="0" borderId="1" xfId="26" applyNumberFormat="true" applyFont="true" applyBorder="true" applyAlignment="true">
      <alignment horizontal="center" vertical="center"/>
    </xf>
    <xf numFmtId="176" fontId="2" fillId="6" borderId="1" xfId="105" applyNumberFormat="true" applyFont="true" applyFill="true" applyBorder="true" applyAlignment="true">
      <alignment horizontal="center" vertical="center"/>
    </xf>
    <xf numFmtId="182" fontId="2" fillId="7" borderId="1" xfId="26" applyNumberFormat="true" applyFont="true" applyFill="true" applyBorder="true" applyAlignment="true">
      <alignment horizontal="center" vertical="center"/>
    </xf>
    <xf numFmtId="182" fontId="2" fillId="8" borderId="1" xfId="26" applyNumberFormat="true" applyFont="true" applyFill="true" applyBorder="true" applyAlignment="true">
      <alignment horizontal="center" vertical="center"/>
    </xf>
    <xf numFmtId="176" fontId="27" fillId="0" borderId="1" xfId="105" applyNumberFormat="true" applyFont="true" applyFill="true" applyBorder="true" applyAlignment="true">
      <alignment horizontal="center" vertical="center"/>
    </xf>
    <xf numFmtId="182" fontId="27" fillId="0" borderId="1" xfId="26" applyNumberFormat="true" applyFont="true" applyFill="true" applyBorder="true" applyAlignment="true">
      <alignment horizontal="center" vertical="center"/>
    </xf>
    <xf numFmtId="9" fontId="17" fillId="8" borderId="1" xfId="105" applyNumberFormat="true" applyFont="true" applyFill="true" applyBorder="true" applyAlignment="true">
      <alignment horizontal="center" vertical="center"/>
    </xf>
    <xf numFmtId="9" fontId="29" fillId="0" borderId="1" xfId="105" applyFont="true" applyFill="true" applyBorder="true" applyAlignment="true">
      <alignment horizontal="center" vertical="center" wrapText="true"/>
    </xf>
    <xf numFmtId="9" fontId="17" fillId="0" borderId="1" xfId="105" applyFont="true" applyFill="true" applyBorder="true" applyAlignment="true">
      <alignment horizontal="center" vertical="center" wrapText="true"/>
    </xf>
    <xf numFmtId="176" fontId="16" fillId="0" borderId="1" xfId="105" applyNumberFormat="true" applyFont="true" applyFill="true" applyBorder="true" applyAlignment="true">
      <alignment horizontal="center" vertical="center"/>
    </xf>
    <xf numFmtId="176" fontId="0" fillId="0" borderId="0" xfId="26" applyNumberFormat="true" applyBorder="true">
      <alignment vertical="center"/>
    </xf>
    <xf numFmtId="9" fontId="16" fillId="7" borderId="1" xfId="105" applyNumberFormat="true" applyFont="true" applyFill="true" applyBorder="true" applyAlignment="true">
      <alignment horizontal="center" vertical="center"/>
    </xf>
    <xf numFmtId="176" fontId="0" fillId="0" borderId="0" xfId="26" applyNumberFormat="true" applyFill="true" applyBorder="true">
      <alignment vertical="center"/>
    </xf>
    <xf numFmtId="9" fontId="16" fillId="8" borderId="1" xfId="105" applyNumberFormat="true" applyFont="true" applyFill="true" applyBorder="true" applyAlignment="true">
      <alignment horizontal="center" vertical="center"/>
    </xf>
    <xf numFmtId="176" fontId="0" fillId="0" borderId="0" xfId="26" applyNumberFormat="true">
      <alignment vertical="center"/>
    </xf>
    <xf numFmtId="176" fontId="0" fillId="0" borderId="0" xfId="26" applyNumberFormat="true" applyFill="true">
      <alignment vertical="center"/>
    </xf>
    <xf numFmtId="0" fontId="0" fillId="0" borderId="0" xfId="26" applyAlignment="true">
      <alignment horizontal="left" vertical="center"/>
    </xf>
  </cellXfs>
  <cellStyles count="149">
    <cellStyle name="常规" xfId="0" builtinId="0"/>
    <cellStyle name="强调文字颜色 6 6" xfId="1"/>
    <cellStyle name="强调文字颜色 5 6" xfId="2"/>
    <cellStyle name="千位分隔 2 4 5" xfId="3"/>
    <cellStyle name="好_RESULTS 2" xfId="4"/>
    <cellStyle name="注释 5 3" xfId="5"/>
    <cellStyle name="常规 19 8" xfId="6"/>
    <cellStyle name="强调文字颜色 6 4 3" xfId="7"/>
    <cellStyle name="常规 106" xfId="8"/>
    <cellStyle name="输入 7" xfId="9"/>
    <cellStyle name="强调文字颜色 2 6" xfId="10"/>
    <cellStyle name="强调文字颜色 3 4 3" xfId="11"/>
    <cellStyle name="常规 2 2 11" xfId="12"/>
    <cellStyle name="常规 93" xfId="13"/>
    <cellStyle name="常规 6 9" xfId="14"/>
    <cellStyle name="常规 100 2" xfId="15"/>
    <cellStyle name="标题 8" xfId="16"/>
    <cellStyle name="标题 4 2 6 2" xfId="17"/>
    <cellStyle name="标题 3 5" xfId="18"/>
    <cellStyle name="标题 3 2 2 4" xfId="19"/>
    <cellStyle name="标题 2 5" xfId="20"/>
    <cellStyle name="标题 2 2 2" xfId="21"/>
    <cellStyle name="标题 1 5" xfId="22"/>
    <cellStyle name="ColLevel_0" xfId="23"/>
    <cellStyle name="60% - 强调文字颜色 6 3" xfId="24"/>
    <cellStyle name="60% - 强调文字颜色 5 5" xfId="25"/>
    <cellStyle name="常规 100" xfId="26"/>
    <cellStyle name="60% - 强调文字颜色 5 3 5" xfId="27"/>
    <cellStyle name="60% - 强调文字颜色 3 5" xfId="28"/>
    <cellStyle name="40% - 强调文字颜色 1 12" xfId="29"/>
    <cellStyle name="20% - 强调文字颜色 3 12" xfId="30"/>
    <cellStyle name="60% - 强调文字颜色 3 2 7" xfId="31"/>
    <cellStyle name="40% - 强调文字颜色 4 12" xfId="32"/>
    <cellStyle name="20% - 强调文字颜色 5 12" xfId="33"/>
    <cellStyle name="20% - 强调文字颜色 4 12" xfId="34"/>
    <cellStyle name="40% - 强调文字颜色 3 12" xfId="35"/>
    <cellStyle name="40% - 强调文字颜色 5 12" xfId="36"/>
    <cellStyle name="适中 2" xfId="37"/>
    <cellStyle name="40% - 强调文字颜色 6 12" xfId="38"/>
    <cellStyle name="链接单元格 3" xfId="39"/>
    <cellStyle name="好_VERA_1 5 3" xfId="40"/>
    <cellStyle name="输入 2 2 9 2 4" xfId="41"/>
    <cellStyle name="20% - 强调文字颜色 1 12" xfId="42"/>
    <cellStyle name="百分比 12" xfId="43"/>
    <cellStyle name="标题 5 3 4" xfId="44"/>
    <cellStyle name="注释 9" xfId="45"/>
    <cellStyle name="输出 2 2 4 3 3" xfId="46"/>
    <cellStyle name="标题 1 2 2 4" xfId="47"/>
    <cellStyle name="强调文字颜色 3" xfId="48" builtinId="37"/>
    <cellStyle name="60% - 强调文字颜色 2" xfId="49" builtinId="36"/>
    <cellStyle name="检查单元格 5" xfId="50"/>
    <cellStyle name="常规 8 2 3 3" xfId="51"/>
    <cellStyle name="强调文字颜色 2" xfId="52" builtinId="33"/>
    <cellStyle name="计算 2 2 9 2 3" xfId="53"/>
    <cellStyle name="适中" xfId="54" builtinId="28"/>
    <cellStyle name="强调文字颜色 1" xfId="55" builtinId="29"/>
    <cellStyle name="强调文字颜色 4 6" xfId="56"/>
    <cellStyle name="20% - 强调文字颜色 2 12" xfId="57"/>
    <cellStyle name="标题 4" xfId="58" builtinId="19"/>
    <cellStyle name="好" xfId="59" builtinId="26"/>
    <cellStyle name="标题" xfId="60" builtinId="15"/>
    <cellStyle name="60% - 强调文字颜色 3" xfId="61" builtinId="40"/>
    <cellStyle name="60% - 强调文字颜色 1" xfId="62" builtinId="32"/>
    <cellStyle name="链接单元格" xfId="63" builtinId="24"/>
    <cellStyle name="常规 103" xfId="64"/>
    <cellStyle name="检查单元格 2 5 3" xfId="65"/>
    <cellStyle name="60% - 强调文字颜色 2 3" xfId="66"/>
    <cellStyle name="强调文字颜色 3 6" xfId="67"/>
    <cellStyle name="检查单元格" xfId="68" builtinId="23"/>
    <cellStyle name="40% - 强调文字颜色 2 12" xfId="69"/>
    <cellStyle name="20% - 强调文字颜色 1 2" xfId="70"/>
    <cellStyle name="强调文字颜色 1 6" xfId="71"/>
    <cellStyle name="40% - 强调文字颜色 3" xfId="72" builtinId="39"/>
    <cellStyle name="强调文字颜色 4" xfId="73" builtinId="41"/>
    <cellStyle name="常规 3 3 7 2" xfId="74"/>
    <cellStyle name="60% - 强调文字颜色 4 5" xfId="75"/>
    <cellStyle name="计算" xfId="76" builtinId="22"/>
    <cellStyle name="20% - 强调文字颜色 4" xfId="77" builtinId="42"/>
    <cellStyle name="差" xfId="78" builtinId="27"/>
    <cellStyle name="货币" xfId="79" builtinId="4"/>
    <cellStyle name="40% - 强调文字颜色 6 4 2" xfId="80"/>
    <cellStyle name="40% - 强调文字颜色 2" xfId="81" builtinId="35"/>
    <cellStyle name="解释性文本 2 2" xfId="82"/>
    <cellStyle name="20% - 强调文字颜色 3" xfId="83" builtinId="38"/>
    <cellStyle name="60% - 强调文字颜色 6" xfId="84" builtinId="52"/>
    <cellStyle name="超链接" xfId="85" builtinId="8"/>
    <cellStyle name="标题 1" xfId="86" builtinId="16"/>
    <cellStyle name="差_RESULTS 2 3" xfId="87"/>
    <cellStyle name="常规 6 5" xfId="88"/>
    <cellStyle name="输入" xfId="89" builtinId="20"/>
    <cellStyle name="60% - 强调文字颜色 5" xfId="90" builtinId="48"/>
    <cellStyle name="60% - 强调文字颜色 2 5" xfId="91"/>
    <cellStyle name="40% - 强调文字颜色 5 4 2 2" xfId="92"/>
    <cellStyle name="20% - 强调文字颜色 2" xfId="93" builtinId="34"/>
    <cellStyle name="20% - 强调文字颜色 2 3 6" xfId="94"/>
    <cellStyle name="已访问的超链接" xfId="95" builtinId="9"/>
    <cellStyle name="60% - 强调文字颜色 1 2 4 4" xfId="96"/>
    <cellStyle name="警告文本" xfId="97" builtinId="11"/>
    <cellStyle name="60% - 强调文字颜色 1 5" xfId="98"/>
    <cellStyle name="注释" xfId="99" builtinId="10"/>
    <cellStyle name="60% - 强调文字颜色 4" xfId="100" builtinId="44"/>
    <cellStyle name="汇总 8" xfId="101"/>
    <cellStyle name="千位分隔" xfId="102" builtinId="3"/>
    <cellStyle name="普通_laroux" xfId="103"/>
    <cellStyle name="20% - 强调文字颜色 1" xfId="104" builtinId="30"/>
    <cellStyle name="百分比" xfId="105" builtinId="5"/>
    <cellStyle name="汇总" xfId="106" builtinId="25"/>
    <cellStyle name="解释性文本" xfId="107" builtinId="53"/>
    <cellStyle name="千位分隔[0]" xfId="108" builtinId="6"/>
    <cellStyle name="强调文字颜色 4 4 3" xfId="109"/>
    <cellStyle name="警告文本 6" xfId="110"/>
    <cellStyle name="常规 85" xfId="111"/>
    <cellStyle name="20% - 强调文字颜色 6 12" xfId="112"/>
    <cellStyle name="标题 3" xfId="113" builtinId="18"/>
    <cellStyle name="输出" xfId="114" builtinId="21"/>
    <cellStyle name="40% - 强调文字颜色 4" xfId="115" builtinId="43"/>
    <cellStyle name="计算 7" xfId="116"/>
    <cellStyle name="汇总 3 2 10" xfId="117"/>
    <cellStyle name="20% - 强调文字颜色 5" xfId="118" builtinId="46"/>
    <cellStyle name="20% - 强调文字颜色 3 2 3 3" xfId="119"/>
    <cellStyle name="货币[0]" xfId="120" builtinId="7"/>
    <cellStyle name="40% - 强调文字颜色 5" xfId="121" builtinId="47"/>
    <cellStyle name="强调文字颜色 6" xfId="122" builtinId="49"/>
    <cellStyle name="20% - 强调文字颜色 6" xfId="123" builtinId="50"/>
    <cellStyle name="输出 6" xfId="124"/>
    <cellStyle name="40% - 强调文字颜色 6" xfId="125" builtinId="51"/>
    <cellStyle name="解释性文本 5" xfId="126"/>
    <cellStyle name="20% - 强调文字颜色 6 3 2 5 3" xfId="127"/>
    <cellStyle name="千位[0]_laroux" xfId="128"/>
    <cellStyle name="差_VERA 5 3" xfId="129"/>
    <cellStyle name="链接单元格 5" xfId="130"/>
    <cellStyle name="40% - 强调文字颜色 3 3 2 6 3" xfId="131"/>
    <cellStyle name="常规 44" xfId="132"/>
    <cellStyle name="百分比 2 8 2" xfId="133"/>
    <cellStyle name="千位_laroux" xfId="134"/>
    <cellStyle name="40% - 强调文字颜色 2 2 3 2 2" xfId="135"/>
    <cellStyle name="60% - 强调文字颜色 6 5" xfId="136"/>
    <cellStyle name="强调文字颜色 2 2 4 4" xfId="137"/>
    <cellStyle name="40% - 强调文字颜色 4 3 4" xfId="138"/>
    <cellStyle name="警告文本 2 2 5" xfId="139"/>
    <cellStyle name="40% - 强调文字颜色 1" xfId="140" builtinId="31"/>
    <cellStyle name="20% - 强调文字颜色 5 3 6" xfId="141"/>
    <cellStyle name="强调文字颜色 5" xfId="142" builtinId="45"/>
    <cellStyle name="常规 4 4 3" xfId="143"/>
    <cellStyle name="注释 2 2 18" xfId="144"/>
    <cellStyle name="强调文字颜色 1 2 3" xfId="145"/>
    <cellStyle name="适中 5" xfId="146"/>
    <cellStyle name="标题 2" xfId="147" builtinId="17"/>
    <cellStyle name="常规 2 3 11" xfId="148"/>
  </cellStyles>
  <tableStyles count="0" defaultTableStyle="TableStyleMedium2" defaultPivotStyle="PivotStyleLight16"/>
  <colors>
    <mruColors>
      <color rgb="00FF2D2D"/>
      <color rgb="00FF4343"/>
      <color rgb="00FFFFFF"/>
      <color rgb="00FF010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/home/zjslt/Desktop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//home/zjslt/Desktop/&#37325;&#22823;/E: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/home/zjslt/Desktop/&#37325;&#22823;/2021&#24180;&#37325;&#22823;&#39033;&#30446;&#32479;&#35745;&#22522;&#30784;&#34920;&#65288;2021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纯前期类项目"/>
      <sheetName val="百项千亿"/>
      <sheetName val="市分月"/>
      <sheetName val="制图"/>
      <sheetName val="排名图"/>
      <sheetName val="实施计划"/>
      <sheetName val="导出表"/>
      <sheetName val="宁波"/>
    </sheetNames>
    <sheetDataSet>
      <sheetData sheetId="0" refreshError="1">
        <row r="1">
          <cell r="G1" t="str">
            <v>2021年海塘安澜等重大水利项目进展情况表</v>
          </cell>
        </row>
        <row r="2">
          <cell r="G2" t="str">
            <v>项目名称</v>
          </cell>
          <cell r="H2" t="str">
            <v>计划系统项目名称</v>
          </cell>
          <cell r="I2" t="str">
            <v>总投资</v>
          </cell>
          <cell r="J2" t="str">
            <v>截至2020年底累计完成投资</v>
          </cell>
          <cell r="K2" t="str">
            <v>2021年进展要求</v>
          </cell>
          <cell r="L2" t="str">
            <v>2021年计划投资</v>
          </cell>
          <cell r="M2" t="str">
            <v>截至2021年12月进展情况</v>
          </cell>
          <cell r="N2" t="str">
            <v>2021年1-12月完成投资</v>
          </cell>
        </row>
        <row r="3">
          <cell r="G3" t="str">
            <v>杭州市萧围西线（一工段至四工段）提标加固工程</v>
          </cell>
        </row>
        <row r="3">
          <cell r="I3">
            <v>60000</v>
          </cell>
          <cell r="J3">
            <v>0</v>
          </cell>
          <cell r="K3" t="str">
            <v>完成可研审批，新开工</v>
          </cell>
          <cell r="L3">
            <v>1000</v>
          </cell>
          <cell r="M3" t="str">
            <v>前期</v>
          </cell>
        </row>
        <row r="4">
          <cell r="G4" t="str">
            <v>杭州市本级海塘安澜工程（上泗南北大塘）</v>
          </cell>
        </row>
        <row r="4">
          <cell r="I4">
            <v>170000</v>
          </cell>
          <cell r="J4">
            <v>0</v>
          </cell>
          <cell r="K4" t="str">
            <v>完成可研审批，新开工</v>
          </cell>
          <cell r="L4">
            <v>1000</v>
          </cell>
          <cell r="M4" t="str">
            <v>前期</v>
          </cell>
        </row>
        <row r="5">
          <cell r="G5" t="str">
            <v>扩大杭嘉湖南排工程（八堡泵站）</v>
          </cell>
          <cell r="H5" t="str">
            <v>扩大杭嘉湖南排八堡排水泵站工程</v>
          </cell>
          <cell r="I5">
            <v>129484</v>
          </cell>
          <cell r="J5">
            <v>82000</v>
          </cell>
          <cell r="K5" t="str">
            <v>主体工程建设</v>
          </cell>
          <cell r="L5">
            <v>29000</v>
          </cell>
          <cell r="M5" t="str">
            <v>在建</v>
          </cell>
          <cell r="N5">
            <v>29160</v>
          </cell>
        </row>
        <row r="6">
          <cell r="G6" t="str">
            <v>杭州市大江东片外排工程-东湖防洪调蓄湖</v>
          </cell>
          <cell r="H6" t="str">
            <v>杭州市大江东片外排工程-东湖防洪调蓄湖</v>
          </cell>
          <cell r="I6">
            <v>110256</v>
          </cell>
          <cell r="J6">
            <v>100002</v>
          </cell>
          <cell r="K6" t="str">
            <v>主体工程建设</v>
          </cell>
          <cell r="L6">
            <v>8000</v>
          </cell>
          <cell r="M6" t="str">
            <v>在建</v>
          </cell>
          <cell r="N6">
            <v>9005</v>
          </cell>
        </row>
        <row r="7">
          <cell r="G7" t="str">
            <v>杭州市西湖区铜鉴湖防洪排涝调蓄工程</v>
          </cell>
          <cell r="H7" t="str">
            <v>西湖区铜鉴湖防洪排涝调蓄工程</v>
          </cell>
          <cell r="I7">
            <v>144400</v>
          </cell>
          <cell r="J7">
            <v>113780</v>
          </cell>
          <cell r="K7" t="str">
            <v>完工见效</v>
          </cell>
          <cell r="L7">
            <v>30590</v>
          </cell>
          <cell r="M7" t="str">
            <v>在建</v>
          </cell>
          <cell r="N7">
            <v>30590</v>
          </cell>
        </row>
        <row r="8">
          <cell r="G8" t="str">
            <v>杭州市青山水库防洪能力提升工程</v>
          </cell>
          <cell r="H8" t="str">
            <v>杭州市青山水库防洪能力提升工程</v>
          </cell>
          <cell r="I8">
            <v>19952</v>
          </cell>
          <cell r="J8">
            <v>0</v>
          </cell>
          <cell r="K8" t="str">
            <v>完成可研审批，新开工</v>
          </cell>
          <cell r="L8">
            <v>8000</v>
          </cell>
          <cell r="M8" t="str">
            <v>在建</v>
          </cell>
          <cell r="N8">
            <v>8100</v>
          </cell>
        </row>
        <row r="9">
          <cell r="G9" t="str">
            <v>杭州市萧山区浦阳江治理工程</v>
          </cell>
          <cell r="H9" t="str">
            <v>萧山区浦阳江治理工程</v>
          </cell>
          <cell r="I9">
            <v>425000</v>
          </cell>
          <cell r="J9">
            <v>343204</v>
          </cell>
          <cell r="K9" t="str">
            <v>主体工程建设</v>
          </cell>
          <cell r="L9">
            <v>10000</v>
          </cell>
          <cell r="M9" t="str">
            <v>在建</v>
          </cell>
          <cell r="N9">
            <v>0</v>
          </cell>
        </row>
        <row r="10">
          <cell r="G10" t="str">
            <v>杭州市富阳区富春江治理工程</v>
          </cell>
          <cell r="H10" t="str">
            <v>杭州市富阳区富春江治理工程</v>
          </cell>
          <cell r="I10">
            <v>289000</v>
          </cell>
          <cell r="J10">
            <v>196357</v>
          </cell>
          <cell r="K10" t="str">
            <v>主体工程建设</v>
          </cell>
          <cell r="L10">
            <v>3000</v>
          </cell>
          <cell r="M10" t="str">
            <v>在建</v>
          </cell>
          <cell r="N10">
            <v>5200</v>
          </cell>
        </row>
        <row r="11">
          <cell r="G11" t="str">
            <v>杭州市富阳区北支江综合整治工程</v>
          </cell>
          <cell r="H11" t="str">
            <v>北支江综合整治工程、北支江综合整治工程（省批）</v>
          </cell>
          <cell r="I11">
            <v>270987</v>
          </cell>
          <cell r="J11">
            <v>102519</v>
          </cell>
          <cell r="K11" t="str">
            <v>完成可研审批，新开工</v>
          </cell>
          <cell r="L11">
            <v>84000</v>
          </cell>
          <cell r="M11" t="str">
            <v>在建</v>
          </cell>
          <cell r="N11">
            <v>88074</v>
          </cell>
        </row>
        <row r="12">
          <cell r="G12" t="str">
            <v>临安区双溪口水库工程</v>
          </cell>
          <cell r="H12" t="str">
            <v>临安市双溪口水库工程</v>
          </cell>
          <cell r="I12">
            <v>51471</v>
          </cell>
          <cell r="J12">
            <v>33160</v>
          </cell>
          <cell r="K12" t="str">
            <v>主体工程建设</v>
          </cell>
          <cell r="L12">
            <v>8000</v>
          </cell>
          <cell r="M12" t="str">
            <v>在建</v>
          </cell>
          <cell r="N12">
            <v>8000</v>
          </cell>
        </row>
        <row r="13">
          <cell r="G13" t="str">
            <v>临安区青山湖综合治理保护工程-库区整治工程</v>
          </cell>
          <cell r="H13" t="str">
            <v>临安市青山湖综合治理与保护工程—库区整治项目</v>
          </cell>
          <cell r="I13">
            <v>102859</v>
          </cell>
          <cell r="J13">
            <v>6000</v>
          </cell>
          <cell r="K13" t="str">
            <v>主体工程建设</v>
          </cell>
          <cell r="L13">
            <v>7000</v>
          </cell>
          <cell r="M13" t="str">
            <v>在建</v>
          </cell>
          <cell r="N13">
            <v>8000</v>
          </cell>
        </row>
        <row r="14">
          <cell r="G14" t="str">
            <v>建德市“三江”治理提升改造工程</v>
          </cell>
        </row>
        <row r="14">
          <cell r="I14">
            <v>189900</v>
          </cell>
          <cell r="J14">
            <v>0</v>
          </cell>
          <cell r="K14" t="str">
            <v>完成可研审批，新开工</v>
          </cell>
          <cell r="L14">
            <v>15000</v>
          </cell>
          <cell r="M14" t="str">
            <v>前期</v>
          </cell>
        </row>
        <row r="15">
          <cell r="G15" t="str">
            <v>桐庐县富春江干堤加固二期工程</v>
          </cell>
          <cell r="H15" t="str">
            <v>桐庐县富春江干堤加固二期工程</v>
          </cell>
          <cell r="I15">
            <v>51000</v>
          </cell>
          <cell r="J15">
            <v>33013</v>
          </cell>
          <cell r="K15" t="str">
            <v>完工见效</v>
          </cell>
          <cell r="L15">
            <v>17672</v>
          </cell>
          <cell r="M15" t="str">
            <v>在建</v>
          </cell>
          <cell r="N15">
            <v>16435</v>
          </cell>
        </row>
        <row r="16">
          <cell r="G16" t="str">
            <v>桐庐县富春江干堤加固三期工程</v>
          </cell>
          <cell r="H16" t="str">
            <v>富春江干堤加固三期工程</v>
          </cell>
          <cell r="I16">
            <v>29500</v>
          </cell>
          <cell r="J16">
            <v>20625</v>
          </cell>
          <cell r="K16" t="str">
            <v>完工见效</v>
          </cell>
          <cell r="L16">
            <v>8885</v>
          </cell>
          <cell r="M16" t="str">
            <v>在建</v>
          </cell>
          <cell r="N16">
            <v>8885</v>
          </cell>
        </row>
        <row r="17">
          <cell r="G17" t="str">
            <v>宁波市杭州湾新区海塘安澜工程</v>
          </cell>
          <cell r="H17" t="str">
            <v>宁波市杭州湾新区海塘安澜工程</v>
          </cell>
          <cell r="I17">
            <v>148000</v>
          </cell>
        </row>
        <row r="17">
          <cell r="K17" t="str">
            <v>主体工程建设</v>
          </cell>
          <cell r="L17">
            <v>6500</v>
          </cell>
          <cell r="M17" t="str">
            <v>在建</v>
          </cell>
          <cell r="N17">
            <v>7000</v>
          </cell>
        </row>
        <row r="18">
          <cell r="G18" t="str">
            <v>宁波市大榭开发区海塘安澜工程</v>
          </cell>
          <cell r="H18" t="str">
            <v>宁波市大榭开发区海塘安澜工程</v>
          </cell>
          <cell r="I18">
            <v>4500</v>
          </cell>
        </row>
        <row r="18">
          <cell r="K18" t="str">
            <v>主体工程建设</v>
          </cell>
          <cell r="L18">
            <v>1500</v>
          </cell>
          <cell r="M18" t="str">
            <v>在建</v>
          </cell>
          <cell r="N18">
            <v>1190</v>
          </cell>
        </row>
        <row r="19">
          <cell r="G19" t="str">
            <v>宁波市鄞奉平原排涝二期工程</v>
          </cell>
          <cell r="H19" t="str">
            <v>宁波市鄞奉平原排涝工程</v>
          </cell>
          <cell r="I19">
            <v>900000</v>
          </cell>
        </row>
        <row r="19">
          <cell r="K19" t="str">
            <v>主体工程建设</v>
          </cell>
          <cell r="L19">
            <v>150000</v>
          </cell>
          <cell r="M19" t="str">
            <v>在建</v>
          </cell>
          <cell r="N19">
            <v>182471</v>
          </cell>
        </row>
        <row r="20">
          <cell r="G20" t="str">
            <v>宁波至杭州湾新区引水工程</v>
          </cell>
          <cell r="H20" t="str">
            <v>宁波至杭州湾新区引水工程</v>
          </cell>
          <cell r="I20">
            <v>240700</v>
          </cell>
          <cell r="J20">
            <v>92510</v>
          </cell>
          <cell r="K20" t="str">
            <v>主体工程建设</v>
          </cell>
          <cell r="L20">
            <v>40000</v>
          </cell>
          <cell r="M20" t="str">
            <v>在建</v>
          </cell>
          <cell r="N20">
            <v>45195</v>
          </cell>
        </row>
        <row r="21">
          <cell r="G21" t="str">
            <v>宁波市清水环通工程</v>
          </cell>
          <cell r="H21" t="str">
            <v>宁波市清水环通工程</v>
          </cell>
          <cell r="I21">
            <v>330000</v>
          </cell>
          <cell r="J21">
            <v>0</v>
          </cell>
          <cell r="K21" t="str">
            <v>完成可研审批，新开工</v>
          </cell>
          <cell r="L21">
            <v>10000</v>
          </cell>
          <cell r="M21" t="str">
            <v>在建</v>
          </cell>
          <cell r="N21">
            <v>23586</v>
          </cell>
        </row>
        <row r="22">
          <cell r="G22" t="str">
            <v>宁波市北仑区海塘安澜工程</v>
          </cell>
          <cell r="H22" t="str">
            <v>宁波市北仑区海塘安澜工程</v>
          </cell>
          <cell r="I22">
            <v>73000</v>
          </cell>
        </row>
        <row r="22">
          <cell r="K22" t="str">
            <v>主体工程建设</v>
          </cell>
          <cell r="L22">
            <v>5000</v>
          </cell>
          <cell r="M22" t="str">
            <v>在建</v>
          </cell>
          <cell r="N22">
            <v>6550</v>
          </cell>
        </row>
        <row r="23">
          <cell r="G23" t="str">
            <v>宁波市鄞州区海塘安澜工程</v>
          </cell>
          <cell r="H23" t="str">
            <v>宁波市鄞州区海塘安澜工程</v>
          </cell>
          <cell r="I23">
            <v>15600</v>
          </cell>
        </row>
        <row r="23">
          <cell r="K23" t="str">
            <v>主体工程建设</v>
          </cell>
          <cell r="L23">
            <v>5000</v>
          </cell>
          <cell r="M23" t="str">
            <v>在建</v>
          </cell>
          <cell r="N23">
            <v>2721</v>
          </cell>
        </row>
        <row r="24">
          <cell r="G24" t="str">
            <v>宁波市镇海区海塘安澜工程</v>
          </cell>
          <cell r="H24" t="str">
            <v>宁波市镇海区海塘安澜工程</v>
          </cell>
          <cell r="I24">
            <v>87800</v>
          </cell>
        </row>
        <row r="24">
          <cell r="K24" t="str">
            <v>主体工程建设</v>
          </cell>
          <cell r="L24">
            <v>18000</v>
          </cell>
          <cell r="M24" t="str">
            <v>在建</v>
          </cell>
          <cell r="N24">
            <v>24200</v>
          </cell>
        </row>
        <row r="25">
          <cell r="G25" t="str">
            <v>宁波市奉化区海塘安澜工程</v>
          </cell>
          <cell r="H25" t="str">
            <v>宁波市奉化区海塘安澜工程</v>
          </cell>
          <cell r="I25">
            <v>36000</v>
          </cell>
        </row>
        <row r="25">
          <cell r="K25" t="str">
            <v>主体工程建设</v>
          </cell>
          <cell r="L25">
            <v>4000</v>
          </cell>
          <cell r="M25" t="str">
            <v>在建</v>
          </cell>
          <cell r="N25">
            <v>4010</v>
          </cell>
        </row>
        <row r="26">
          <cell r="G26" t="str">
            <v>宁波市葛岙水库工程</v>
          </cell>
          <cell r="H26" t="str">
            <v>宁波市葛岙水库工程</v>
          </cell>
          <cell r="I26">
            <v>549000</v>
          </cell>
          <cell r="J26">
            <v>402071</v>
          </cell>
          <cell r="K26" t="str">
            <v>主体工程建设</v>
          </cell>
          <cell r="L26">
            <v>50000</v>
          </cell>
          <cell r="M26" t="str">
            <v>在建</v>
          </cell>
          <cell r="N26">
            <v>70002</v>
          </cell>
        </row>
        <row r="27">
          <cell r="G27" t="str">
            <v>余姚市扩大北排工程</v>
          </cell>
          <cell r="H27" t="str">
            <v>余姚市扩大北排工程（余姚市陶家路江三期整治工程）</v>
          </cell>
          <cell r="I27">
            <v>730000</v>
          </cell>
          <cell r="J27">
            <v>210150</v>
          </cell>
          <cell r="K27" t="str">
            <v>主体工程建设</v>
          </cell>
          <cell r="L27">
            <v>15000</v>
          </cell>
          <cell r="M27" t="str">
            <v>在建</v>
          </cell>
          <cell r="N27">
            <v>21500</v>
          </cell>
        </row>
        <row r="28">
          <cell r="G28" t="str">
            <v>余姚市姚江上游西分工程</v>
          </cell>
          <cell r="H28" t="str">
            <v>余姚市姚江上游西分工程</v>
          </cell>
          <cell r="I28">
            <v>195000</v>
          </cell>
          <cell r="J28">
            <v>131401</v>
          </cell>
          <cell r="K28" t="str">
            <v>主体工程建设</v>
          </cell>
          <cell r="L28">
            <v>30000</v>
          </cell>
          <cell r="M28" t="str">
            <v>在建</v>
          </cell>
          <cell r="N28">
            <v>35000</v>
          </cell>
        </row>
        <row r="29">
          <cell r="G29" t="str">
            <v>慈溪市海塘安澜工程</v>
          </cell>
          <cell r="H29" t="str">
            <v>慈溪市海塘安澜工程</v>
          </cell>
          <cell r="I29">
            <v>115100</v>
          </cell>
        </row>
        <row r="29">
          <cell r="K29" t="str">
            <v>主体工程建设</v>
          </cell>
          <cell r="L29">
            <v>2000</v>
          </cell>
          <cell r="M29" t="str">
            <v>在建</v>
          </cell>
          <cell r="N29">
            <v>2300</v>
          </cell>
        </row>
        <row r="30">
          <cell r="G30" t="str">
            <v>慈溪市北排工程</v>
          </cell>
          <cell r="H30" t="str">
            <v>慈溪市北排工程</v>
          </cell>
          <cell r="I30">
            <v>658000</v>
          </cell>
          <cell r="J30">
            <v>303763</v>
          </cell>
          <cell r="K30" t="str">
            <v>主体工程建设</v>
          </cell>
          <cell r="L30">
            <v>30000</v>
          </cell>
          <cell r="M30" t="str">
            <v>在建</v>
          </cell>
          <cell r="N30">
            <v>40000</v>
          </cell>
        </row>
        <row r="31">
          <cell r="G31" t="str">
            <v>宁海县海塘安澜工程</v>
          </cell>
          <cell r="H31" t="str">
            <v>宁海县海塘安澜工程</v>
          </cell>
          <cell r="I31">
            <v>80000</v>
          </cell>
        </row>
        <row r="31">
          <cell r="K31" t="str">
            <v>主体工程建设</v>
          </cell>
          <cell r="L31">
            <v>15000</v>
          </cell>
          <cell r="M31" t="str">
            <v>在建</v>
          </cell>
          <cell r="N31">
            <v>18000</v>
          </cell>
        </row>
        <row r="32">
          <cell r="G32" t="str">
            <v>宁海县清溪水库工程</v>
          </cell>
          <cell r="H32" t="str">
            <v>宁海县清溪水库工程</v>
          </cell>
          <cell r="I32">
            <v>373200</v>
          </cell>
          <cell r="J32">
            <v>0</v>
          </cell>
          <cell r="K32" t="str">
            <v>完成可研审批，新开工</v>
          </cell>
          <cell r="L32">
            <v>5000</v>
          </cell>
          <cell r="M32" t="str">
            <v>前期</v>
          </cell>
          <cell r="N32">
            <v>0</v>
          </cell>
        </row>
        <row r="33">
          <cell r="G33" t="str">
            <v>象山县海塘安澜工程</v>
          </cell>
          <cell r="H33" t="str">
            <v>象山县海塘安澜工程</v>
          </cell>
          <cell r="I33">
            <v>50000</v>
          </cell>
        </row>
        <row r="33">
          <cell r="K33" t="str">
            <v>主体工程建设</v>
          </cell>
          <cell r="L33">
            <v>8000</v>
          </cell>
          <cell r="M33" t="str">
            <v>在建</v>
          </cell>
          <cell r="N33">
            <v>8023</v>
          </cell>
        </row>
        <row r="34">
          <cell r="G34" t="str">
            <v>温州瓯江口产业集聚区海塘安澜工程（浅滩二期生态堤）</v>
          </cell>
        </row>
        <row r="34">
          <cell r="I34">
            <v>190000</v>
          </cell>
          <cell r="J34">
            <v>0</v>
          </cell>
          <cell r="K34" t="str">
            <v>完成可研审批，新开工</v>
          </cell>
          <cell r="L34">
            <v>1000</v>
          </cell>
          <cell r="M34" t="str">
            <v>前期</v>
          </cell>
        </row>
        <row r="35">
          <cell r="G35" t="str">
            <v>温州市瓯江引水工程</v>
          </cell>
          <cell r="H35" t="str">
            <v>温州市瓯江引水工程</v>
          </cell>
          <cell r="I35">
            <v>549768</v>
          </cell>
          <cell r="J35">
            <v>15101</v>
          </cell>
          <cell r="K35" t="str">
            <v>主体工程建设</v>
          </cell>
          <cell r="L35">
            <v>50000</v>
          </cell>
          <cell r="M35" t="str">
            <v>在建</v>
          </cell>
          <cell r="N35">
            <v>50010</v>
          </cell>
        </row>
        <row r="36">
          <cell r="G36" t="str">
            <v>温州市鹿城区七都岛西段标准堤加固工程</v>
          </cell>
          <cell r="H36" t="str">
            <v>温州市鹿城区七都岛西段标准堤加固工程</v>
          </cell>
          <cell r="I36">
            <v>7800</v>
          </cell>
          <cell r="J36">
            <v>0</v>
          </cell>
          <cell r="K36" t="str">
            <v>开工建设</v>
          </cell>
          <cell r="L36">
            <v>2000</v>
          </cell>
          <cell r="M36" t="str">
            <v>完成可研审批</v>
          </cell>
          <cell r="N36">
            <v>2067</v>
          </cell>
        </row>
        <row r="37">
          <cell r="G37" t="str">
            <v>温州市温瑞平原西片排涝工程</v>
          </cell>
          <cell r="H37" t="str">
            <v>温州市温瑞平原西片排涝工程（鹿城区）</v>
          </cell>
          <cell r="I37">
            <v>78266</v>
          </cell>
          <cell r="J37">
            <v>55345</v>
          </cell>
          <cell r="K37" t="str">
            <v>鹿城部分主体工程建设</v>
          </cell>
          <cell r="L37">
            <v>10000</v>
          </cell>
          <cell r="M37" t="str">
            <v>在建</v>
          </cell>
          <cell r="N37">
            <v>6021</v>
          </cell>
        </row>
        <row r="38">
          <cell r="H38" t="str">
            <v>温州市温瑞平原西片排涝工程（瓯海区）</v>
          </cell>
          <cell r="I38">
            <v>168084</v>
          </cell>
          <cell r="J38">
            <v>142091</v>
          </cell>
          <cell r="K38" t="str">
            <v>瓯海部分主体工程建设</v>
          </cell>
          <cell r="L38">
            <v>20000</v>
          </cell>
          <cell r="M38" t="str">
            <v>在建</v>
          </cell>
          <cell r="N38">
            <v>20009</v>
          </cell>
        </row>
        <row r="39">
          <cell r="G39" t="str">
            <v>温州市温瑞平原西片排涝工程（仙湖调蓄工程）</v>
          </cell>
          <cell r="H39" t="str">
            <v>温州市温瑞平原西片排涝工程-仙湖调蓄工程</v>
          </cell>
          <cell r="I39">
            <v>145881</v>
          </cell>
          <cell r="J39">
            <v>66036</v>
          </cell>
          <cell r="K39" t="str">
            <v>主体工程建设</v>
          </cell>
          <cell r="L39">
            <v>30000</v>
          </cell>
          <cell r="M39" t="str">
            <v>在建</v>
          </cell>
          <cell r="N39">
            <v>16097.8538</v>
          </cell>
        </row>
        <row r="40">
          <cell r="G40" t="str">
            <v>温州市龙湾区瓯江标准海塘提升改造工程（南口大桥至海滨围垦段）</v>
          </cell>
          <cell r="H40" t="str">
            <v>温州市龙湾区瓯江标准海塘提升改造工程（南口大桥-海滨围垦段）</v>
          </cell>
          <cell r="I40">
            <v>25081</v>
          </cell>
          <cell r="J40">
            <v>219</v>
          </cell>
          <cell r="K40" t="str">
            <v>开工建设</v>
          </cell>
          <cell r="L40">
            <v>6000</v>
          </cell>
          <cell r="M40" t="str">
            <v>在建</v>
          </cell>
          <cell r="N40">
            <v>6111</v>
          </cell>
        </row>
        <row r="41">
          <cell r="G41" t="str">
            <v>温州市温瑞平原东片排涝工程</v>
          </cell>
          <cell r="H41" t="str">
            <v>温州市温瑞平原东片排涝工程（龙湾片）</v>
          </cell>
          <cell r="I41">
            <v>240264</v>
          </cell>
          <cell r="J41">
            <v>89426</v>
          </cell>
          <cell r="K41" t="str">
            <v>龙湾部分主体工程建设</v>
          </cell>
          <cell r="L41">
            <v>13000</v>
          </cell>
          <cell r="M41" t="str">
            <v>在建</v>
          </cell>
          <cell r="N41">
            <v>13915</v>
          </cell>
        </row>
        <row r="42">
          <cell r="H42" t="str">
            <v>温州市温瑞平原东片排涝工程（经开区）</v>
          </cell>
          <cell r="I42">
            <v>114870</v>
          </cell>
          <cell r="J42">
            <v>52302</v>
          </cell>
          <cell r="K42" t="str">
            <v>经开区部分主体工程建设</v>
          </cell>
          <cell r="L42">
            <v>3000</v>
          </cell>
          <cell r="M42" t="str">
            <v>在建</v>
          </cell>
          <cell r="N42">
            <v>3000</v>
          </cell>
        </row>
        <row r="43">
          <cell r="G43" t="str">
            <v>温州市洞头区陆域引调水工程</v>
          </cell>
          <cell r="H43" t="str">
            <v>洞头区陆域引调水工程</v>
          </cell>
          <cell r="I43">
            <v>72000</v>
          </cell>
          <cell r="J43">
            <v>0</v>
          </cell>
          <cell r="K43" t="str">
            <v>完成项建受理、可研审查</v>
          </cell>
          <cell r="L43" t="str">
            <v>/</v>
          </cell>
          <cell r="M43" t="str">
            <v>在建</v>
          </cell>
          <cell r="N43">
            <v>1500</v>
          </cell>
        </row>
        <row r="44">
          <cell r="G44" t="str">
            <v>乐清市海塘加固工程（清江、新山川、镇浦段海塘）</v>
          </cell>
          <cell r="H44" t="str">
            <v>乐清市清江北岸（清江村至八宝塘段）生态标准海塘工程、乐清市新山川南直塘加固提升工程、乐清市南塘镇镇浦塘维修加固工程</v>
          </cell>
          <cell r="I44">
            <v>11789</v>
          </cell>
          <cell r="J44">
            <v>1606</v>
          </cell>
          <cell r="K44" t="str">
            <v>主体工程建设</v>
          </cell>
          <cell r="L44">
            <v>1000</v>
          </cell>
          <cell r="M44" t="str">
            <v>在建</v>
          </cell>
          <cell r="N44">
            <v>4960</v>
          </cell>
        </row>
        <row r="45">
          <cell r="G45" t="str">
            <v>乐清市乐柳虹平原排涝工程（一期）</v>
          </cell>
          <cell r="H45" t="str">
            <v>乐清市乐柳虹平原排涝一期工程</v>
          </cell>
          <cell r="I45">
            <v>162971</v>
          </cell>
          <cell r="J45">
            <v>31697</v>
          </cell>
          <cell r="K45" t="str">
            <v>主体工程建设</v>
          </cell>
          <cell r="L45">
            <v>30000</v>
          </cell>
          <cell r="M45" t="str">
            <v>在建</v>
          </cell>
          <cell r="N45">
            <v>31797</v>
          </cell>
        </row>
        <row r="46">
          <cell r="G46" t="str">
            <v>瑞安市滨江城防东延伸一期A段除险加固及生态修复工程</v>
          </cell>
          <cell r="H46" t="str">
            <v>瑞安市滨江城防东延伸一期A段除险加固及生态修复工程</v>
          </cell>
          <cell r="I46">
            <v>21610</v>
          </cell>
          <cell r="J46">
            <v>7761</v>
          </cell>
          <cell r="K46" t="str">
            <v>主体工程建设</v>
          </cell>
          <cell r="L46">
            <v>5000</v>
          </cell>
          <cell r="M46" t="str">
            <v>在建</v>
          </cell>
          <cell r="N46">
            <v>10139</v>
          </cell>
        </row>
        <row r="47">
          <cell r="G47" t="str">
            <v>瑞安市海塘安澜工程（丁山二期海塘）</v>
          </cell>
        </row>
        <row r="47">
          <cell r="I47">
            <v>69000</v>
          </cell>
          <cell r="J47">
            <v>0</v>
          </cell>
          <cell r="K47" t="str">
            <v>完成可研审批，新开工</v>
          </cell>
          <cell r="L47">
            <v>3000</v>
          </cell>
          <cell r="M47" t="str">
            <v>前期</v>
          </cell>
        </row>
        <row r="48">
          <cell r="G48" t="str">
            <v>瑞安市海塘安澜工程（阁巷围区海塘）</v>
          </cell>
        </row>
        <row r="48">
          <cell r="I48">
            <v>32000</v>
          </cell>
          <cell r="J48">
            <v>0</v>
          </cell>
          <cell r="K48" t="str">
            <v>完成可研审批，新开工</v>
          </cell>
          <cell r="L48">
            <v>1000</v>
          </cell>
          <cell r="M48" t="str">
            <v>前期</v>
          </cell>
        </row>
        <row r="49">
          <cell r="G49" t="str">
            <v>瑞安市温瑞平原南部排涝工程（一期）</v>
          </cell>
          <cell r="H49" t="str">
            <v>瑞安市温瑞平原南部排涝一期工程</v>
          </cell>
          <cell r="I49">
            <v>31414</v>
          </cell>
          <cell r="J49">
            <v>11462</v>
          </cell>
          <cell r="K49" t="str">
            <v>主体工程建设</v>
          </cell>
          <cell r="L49">
            <v>6000</v>
          </cell>
          <cell r="M49" t="str">
            <v>在建</v>
          </cell>
          <cell r="N49">
            <v>7343.37</v>
          </cell>
        </row>
        <row r="50">
          <cell r="G50" t="str">
            <v>瑞安市飞云江治理二期工程（桐田段）</v>
          </cell>
          <cell r="H50" t="str">
            <v>瑞安市飞云江治理二期工程（桐田段）</v>
          </cell>
          <cell r="I50">
            <v>11269</v>
          </cell>
          <cell r="J50">
            <v>160</v>
          </cell>
          <cell r="K50" t="str">
            <v>开工建设</v>
          </cell>
          <cell r="L50">
            <v>6000</v>
          </cell>
          <cell r="M50" t="str">
            <v>在建</v>
          </cell>
          <cell r="N50">
            <v>1849.6</v>
          </cell>
        </row>
        <row r="51">
          <cell r="G51" t="str">
            <v>永嘉县瓯北三江标准堤工程</v>
          </cell>
          <cell r="H51" t="str">
            <v>永嘉县瓯北三江标准堤工程</v>
          </cell>
          <cell r="I51">
            <v>171000</v>
          </cell>
          <cell r="J51">
            <v>154289</v>
          </cell>
          <cell r="K51" t="str">
            <v>主体工程建设</v>
          </cell>
          <cell r="L51">
            <v>10000</v>
          </cell>
          <cell r="M51" t="str">
            <v>在建</v>
          </cell>
          <cell r="N51">
            <v>15000</v>
          </cell>
        </row>
        <row r="52">
          <cell r="G52" t="str">
            <v>永嘉县瓯北标准堤（新桥段、罗浮段）加固提升工程</v>
          </cell>
          <cell r="H52" t="str">
            <v>永嘉县瓯北标准堤（新桥段、 罗浮段）加固提升工程</v>
          </cell>
          <cell r="I52">
            <v>7828</v>
          </cell>
          <cell r="J52">
            <v>0</v>
          </cell>
          <cell r="K52" t="str">
            <v>开工建设</v>
          </cell>
          <cell r="L52">
            <v>4000</v>
          </cell>
          <cell r="M52" t="str">
            <v>在建</v>
          </cell>
          <cell r="N52">
            <v>2000</v>
          </cell>
        </row>
        <row r="53">
          <cell r="G53" t="str">
            <v>永嘉县三江标准堤闸泵配套工程</v>
          </cell>
          <cell r="H53" t="str">
            <v>永嘉县三江标准堤闸泵配套工程</v>
          </cell>
          <cell r="I53">
            <v>32002</v>
          </cell>
          <cell r="J53">
            <v>0</v>
          </cell>
          <cell r="K53" t="str">
            <v>开工建设</v>
          </cell>
          <cell r="L53">
            <v>5000</v>
          </cell>
          <cell r="M53" t="str">
            <v>在建</v>
          </cell>
          <cell r="N53">
            <v>3029</v>
          </cell>
        </row>
        <row r="54">
          <cell r="G54" t="str">
            <v>温州市乌牛溪（永乐河）治理工程</v>
          </cell>
          <cell r="H54" t="str">
            <v>温州市乌牛溪（永乐河）治理工程</v>
          </cell>
          <cell r="I54">
            <v>71750</v>
          </cell>
          <cell r="J54">
            <v>70759.11</v>
          </cell>
          <cell r="K54" t="str">
            <v>完工见效</v>
          </cell>
          <cell r="L54">
            <v>990</v>
          </cell>
          <cell r="M54" t="str">
            <v>在建</v>
          </cell>
          <cell r="N54">
            <v>990</v>
          </cell>
        </row>
        <row r="55">
          <cell r="G55" t="str">
            <v>平阳县鳌江标准堤（钱仓、东江段）加固工程</v>
          </cell>
          <cell r="H55" t="str">
            <v>鳌江标准堤（钱仓、东江段）加固工程</v>
          </cell>
          <cell r="I55">
            <v>43077</v>
          </cell>
          <cell r="J55">
            <v>38618</v>
          </cell>
          <cell r="K55" t="str">
            <v>完工见效</v>
          </cell>
          <cell r="L55">
            <v>4459</v>
          </cell>
          <cell r="M55" t="str">
            <v>在建</v>
          </cell>
          <cell r="N55">
            <v>4458.88</v>
          </cell>
        </row>
        <row r="56">
          <cell r="G56" t="str">
            <v>平阳县水头南湖分洪工程</v>
          </cell>
          <cell r="H56" t="str">
            <v>平阳县南湖分洪工程</v>
          </cell>
          <cell r="I56">
            <v>152112</v>
          </cell>
          <cell r="J56">
            <v>91011</v>
          </cell>
          <cell r="K56" t="str">
            <v>完工见效</v>
          </cell>
          <cell r="L56">
            <v>40000</v>
          </cell>
          <cell r="M56" t="str">
            <v>在建</v>
          </cell>
          <cell r="N56">
            <v>49329</v>
          </cell>
        </row>
        <row r="57">
          <cell r="G57" t="str">
            <v>鳌江干流治理水头段防洪带溪右岸闭合抢先应急工程</v>
          </cell>
          <cell r="H57" t="str">
            <v>鳌江干流治理水头段防洪带溪右岸闭合抢险应急工程</v>
          </cell>
          <cell r="I57">
            <v>27400</v>
          </cell>
          <cell r="J57">
            <v>13006</v>
          </cell>
          <cell r="K57" t="str">
            <v>主体工程建设</v>
          </cell>
          <cell r="L57">
            <v>7500</v>
          </cell>
          <cell r="M57" t="str">
            <v>在建</v>
          </cell>
          <cell r="N57">
            <v>7522</v>
          </cell>
        </row>
        <row r="58">
          <cell r="G58" t="str">
            <v>泰顺县樟嫩梓水库及供水工程</v>
          </cell>
          <cell r="H58" t="str">
            <v>泰顺县樟嫩梓水库及供水工程</v>
          </cell>
          <cell r="I58">
            <v>55488</v>
          </cell>
          <cell r="J58">
            <v>42126</v>
          </cell>
          <cell r="K58" t="str">
            <v>主体工程建设</v>
          </cell>
          <cell r="L58">
            <v>9000</v>
          </cell>
          <cell r="M58" t="str">
            <v>在建</v>
          </cell>
          <cell r="N58">
            <v>13362</v>
          </cell>
        </row>
        <row r="59">
          <cell r="G59" t="str">
            <v>苍南县海塘安澜工程（南片海塘）</v>
          </cell>
          <cell r="H59" t="str">
            <v>苍南县海塘安澜工程（南片海塘）</v>
          </cell>
          <cell r="I59">
            <v>195000</v>
          </cell>
          <cell r="J59">
            <v>0</v>
          </cell>
          <cell r="K59" t="str">
            <v>完成可研审批，新开工</v>
          </cell>
          <cell r="L59">
            <v>20000</v>
          </cell>
          <cell r="M59" t="str">
            <v>完成可研审批</v>
          </cell>
          <cell r="N59">
            <v>10000</v>
          </cell>
        </row>
        <row r="60">
          <cell r="G60" t="str">
            <v>苍南县江南垟平原骨干排涝工程</v>
          </cell>
          <cell r="H60" t="str">
            <v>苍南县江南垟平原骨干排涝工程</v>
          </cell>
          <cell r="I60">
            <v>81474</v>
          </cell>
          <cell r="J60">
            <v>26662</v>
          </cell>
          <cell r="K60" t="str">
            <v>苍南片主体工程建设</v>
          </cell>
          <cell r="L60">
            <v>10000</v>
          </cell>
          <cell r="M60" t="str">
            <v>在建</v>
          </cell>
          <cell r="N60">
            <v>11130</v>
          </cell>
        </row>
        <row r="61">
          <cell r="H61" t="str">
            <v>江南垟平原骨干排涝工程</v>
          </cell>
          <cell r="I61">
            <v>164297</v>
          </cell>
          <cell r="J61">
            <v>43325</v>
          </cell>
          <cell r="K61" t="str">
            <v>龙港片主体工程建设</v>
          </cell>
          <cell r="L61">
            <v>35800</v>
          </cell>
          <cell r="M61" t="str">
            <v>在建</v>
          </cell>
          <cell r="N61">
            <v>15237</v>
          </cell>
        </row>
        <row r="62">
          <cell r="G62" t="str">
            <v>温州市江西垟平原排涝工程（一期）</v>
          </cell>
          <cell r="H62" t="str">
            <v>苍南县江西垟平原排涝一期工程</v>
          </cell>
          <cell r="I62">
            <v>87453</v>
          </cell>
          <cell r="J62">
            <v>47690</v>
          </cell>
          <cell r="K62" t="str">
            <v>主体工程建设（苍南）</v>
          </cell>
          <cell r="L62">
            <v>20000</v>
          </cell>
          <cell r="M62" t="str">
            <v>在建</v>
          </cell>
          <cell r="N62">
            <v>17564.5</v>
          </cell>
        </row>
        <row r="63">
          <cell r="G63" t="str">
            <v>温州市江西垟平原排涝工程（二期）</v>
          </cell>
          <cell r="H63" t="str">
            <v>鳌江南港流域江西垟平原排涝工程（二期）平阳县、苍南县</v>
          </cell>
          <cell r="I63">
            <v>45807</v>
          </cell>
          <cell r="J63">
            <v>7050</v>
          </cell>
          <cell r="K63" t="str">
            <v>主体工程建设（平阳）</v>
          </cell>
          <cell r="L63">
            <v>10000</v>
          </cell>
          <cell r="M63" t="str">
            <v>在建</v>
          </cell>
          <cell r="N63">
            <v>10000</v>
          </cell>
        </row>
        <row r="64">
          <cell r="G64" t="str">
            <v>龙港市新美洲垃圾场段海塘生态修复工程</v>
          </cell>
          <cell r="H64" t="str">
            <v>龙港市江南海塘东塘段除险加固工程</v>
          </cell>
          <cell r="I64">
            <v>6700</v>
          </cell>
          <cell r="J64">
            <v>1000</v>
          </cell>
          <cell r="K64" t="str">
            <v>完工见效</v>
          </cell>
          <cell r="L64">
            <v>5700</v>
          </cell>
          <cell r="M64" t="str">
            <v>在建</v>
          </cell>
          <cell r="N64">
            <v>5039</v>
          </cell>
        </row>
        <row r="65">
          <cell r="G65" t="str">
            <v>龙港市舥艚渔港海塘加固工程</v>
          </cell>
        </row>
        <row r="65">
          <cell r="I65">
            <v>11653</v>
          </cell>
          <cell r="J65">
            <v>0</v>
          </cell>
          <cell r="K65" t="str">
            <v>完成可研审批，新开工</v>
          </cell>
          <cell r="L65">
            <v>13300</v>
          </cell>
          <cell r="M65" t="str">
            <v>完成初设审批</v>
          </cell>
        </row>
        <row r="66">
          <cell r="G66" t="str">
            <v>苕溪清水入湖河道整治后续工程（开发区段）</v>
          </cell>
          <cell r="H66" t="str">
            <v>苕溪清水入湖河道整治后续工程（湖州开发区段）</v>
          </cell>
          <cell r="I66">
            <v>91318</v>
          </cell>
          <cell r="J66">
            <v>77150</v>
          </cell>
          <cell r="K66" t="str">
            <v>完工见效</v>
          </cell>
          <cell r="L66">
            <v>14139</v>
          </cell>
          <cell r="M66" t="str">
            <v>在建</v>
          </cell>
          <cell r="N66">
            <v>14139</v>
          </cell>
        </row>
        <row r="67">
          <cell r="G67" t="str">
            <v>苕溪清水入湖河道整治后续工程（市直管、德清、安吉、长兴段）</v>
          </cell>
          <cell r="H67" t="str">
            <v>苕溪清水入湖河道整治后续工程（市本级段）</v>
          </cell>
          <cell r="I67">
            <v>2851</v>
          </cell>
          <cell r="J67">
            <v>0</v>
          </cell>
          <cell r="K67" t="str">
            <v>完成可研审批，新开工</v>
          </cell>
          <cell r="L67">
            <v>500</v>
          </cell>
          <cell r="M67" t="str">
            <v>完成可研审批</v>
          </cell>
          <cell r="N67">
            <v>200</v>
          </cell>
        </row>
        <row r="68">
          <cell r="H68" t="str">
            <v>苕溪清水入湖河道整治后续工程（德清段）</v>
          </cell>
          <cell r="I68">
            <v>14680</v>
          </cell>
          <cell r="J68">
            <v>0</v>
          </cell>
        </row>
        <row r="68">
          <cell r="L68">
            <v>3000</v>
          </cell>
          <cell r="M68" t="str">
            <v>完成可研审批</v>
          </cell>
          <cell r="N68">
            <v>3017</v>
          </cell>
        </row>
        <row r="69">
          <cell r="H69" t="str">
            <v>苕溪清水入湖河道整治后续工程（长兴段）</v>
          </cell>
          <cell r="I69">
            <v>109544</v>
          </cell>
          <cell r="J69">
            <v>0</v>
          </cell>
        </row>
        <row r="69">
          <cell r="L69">
            <v>20000</v>
          </cell>
          <cell r="M69" t="str">
            <v>完成可研审批</v>
          </cell>
          <cell r="N69">
            <v>21000</v>
          </cell>
        </row>
        <row r="70">
          <cell r="H70" t="str">
            <v>苕溪清水入湖河道整治后续工程（安吉段）</v>
          </cell>
          <cell r="I70">
            <v>12421</v>
          </cell>
          <cell r="J70">
            <v>0</v>
          </cell>
        </row>
        <row r="70">
          <cell r="L70">
            <v>4000</v>
          </cell>
          <cell r="M70" t="str">
            <v>完成可研审批</v>
          </cell>
          <cell r="N70">
            <v>4000</v>
          </cell>
        </row>
        <row r="71">
          <cell r="G71" t="str">
            <v>湖州市太嘉河及杭嘉湖环湖河道整治后续工程</v>
          </cell>
          <cell r="H71" t="str">
            <v>太嘉河及杭嘉湖地区环湖河道整治后续工程</v>
          </cell>
          <cell r="I71">
            <v>122039</v>
          </cell>
          <cell r="J71">
            <v>57400</v>
          </cell>
          <cell r="K71" t="str">
            <v>主体工程建设</v>
          </cell>
          <cell r="L71">
            <v>30000</v>
          </cell>
          <cell r="M71" t="str">
            <v>在建</v>
          </cell>
          <cell r="N71">
            <v>32089</v>
          </cell>
        </row>
        <row r="72">
          <cell r="G72" t="str">
            <v>环湖大堤（浙江段）后续工程</v>
          </cell>
          <cell r="H72" t="str">
            <v>环湖大堤（浙江段）后续工程（市本级）</v>
          </cell>
          <cell r="I72">
            <v>10116</v>
          </cell>
          <cell r="J72">
            <v>0</v>
          </cell>
          <cell r="K72" t="str">
            <v>主体工程建设</v>
          </cell>
          <cell r="L72">
            <v>5000</v>
          </cell>
          <cell r="M72" t="str">
            <v>在建</v>
          </cell>
          <cell r="N72">
            <v>2004</v>
          </cell>
        </row>
        <row r="73">
          <cell r="H73" t="str">
            <v>2020年长兴县环湖大堤（浙江段）后续工程</v>
          </cell>
          <cell r="I73">
            <v>232240</v>
          </cell>
          <cell r="J73">
            <v>13160</v>
          </cell>
        </row>
        <row r="73">
          <cell r="L73">
            <v>60000</v>
          </cell>
          <cell r="M73" t="str">
            <v>在建</v>
          </cell>
          <cell r="N73">
            <v>75100</v>
          </cell>
        </row>
        <row r="74">
          <cell r="G74" t="str">
            <v>安吉两库引水工程</v>
          </cell>
          <cell r="H74" t="str">
            <v>安吉两库引水工程</v>
          </cell>
          <cell r="I74">
            <v>239856</v>
          </cell>
          <cell r="J74">
            <v>83075</v>
          </cell>
          <cell r="K74" t="str">
            <v>主体工程建设</v>
          </cell>
          <cell r="L74">
            <v>40000</v>
          </cell>
          <cell r="M74" t="str">
            <v>在建</v>
          </cell>
          <cell r="N74">
            <v>46500</v>
          </cell>
        </row>
        <row r="75">
          <cell r="G75" t="str">
            <v>湖州市南太湖新区启动区防洪排涝工程</v>
          </cell>
        </row>
        <row r="75">
          <cell r="I75">
            <v>162000</v>
          </cell>
          <cell r="J75">
            <v>0</v>
          </cell>
          <cell r="K75" t="str">
            <v>完成可研审批，新开工</v>
          </cell>
          <cell r="L75">
            <v>1000</v>
          </cell>
          <cell r="M75" t="str">
            <v>前期</v>
          </cell>
        </row>
        <row r="76">
          <cell r="G76" t="str">
            <v>杭嘉湖北排通道后续工程（南浔段）</v>
          </cell>
          <cell r="H76" t="str">
            <v>杭嘉湖北排通道后续工程（南浔段）</v>
          </cell>
          <cell r="I76">
            <v>198649</v>
          </cell>
          <cell r="J76">
            <v>0</v>
          </cell>
          <cell r="K76" t="str">
            <v>完成可研审批，新开工</v>
          </cell>
          <cell r="L76">
            <v>10000</v>
          </cell>
          <cell r="M76" t="str">
            <v>完成可研审批</v>
          </cell>
          <cell r="N76">
            <v>10053</v>
          </cell>
        </row>
        <row r="77">
          <cell r="G77" t="str">
            <v>德清县东苕溪湘溪片中小流域综合治理工程</v>
          </cell>
          <cell r="H77" t="str">
            <v>德清县东苕溪湘溪片中小流域综合治理工程</v>
          </cell>
          <cell r="I77">
            <v>65443</v>
          </cell>
          <cell r="J77">
            <v>51947</v>
          </cell>
          <cell r="K77" t="str">
            <v>主体工程建设</v>
          </cell>
          <cell r="L77">
            <v>7000</v>
          </cell>
          <cell r="M77" t="str">
            <v>在建</v>
          </cell>
          <cell r="N77">
            <v>7655</v>
          </cell>
        </row>
        <row r="78">
          <cell r="G78" t="str">
            <v>扩大杭嘉湖南排工程（嘉兴段）</v>
          </cell>
          <cell r="H78" t="str">
            <v>扩大杭嘉湖南排工程（嘉兴段）</v>
          </cell>
          <cell r="I78">
            <v>454000</v>
          </cell>
          <cell r="J78">
            <v>450938</v>
          </cell>
          <cell r="K78" t="str">
            <v>完工见效</v>
          </cell>
          <cell r="L78">
            <v>3362</v>
          </cell>
          <cell r="M78" t="str">
            <v>在建</v>
          </cell>
          <cell r="N78">
            <v>3361.68</v>
          </cell>
        </row>
        <row r="79">
          <cell r="G79" t="str">
            <v>嘉兴市域外配水工程（杭州方向）</v>
          </cell>
          <cell r="H79" t="str">
            <v>嘉兴市域外配水工程（杭州方向）</v>
          </cell>
          <cell r="I79">
            <v>855386</v>
          </cell>
          <cell r="J79">
            <v>703871</v>
          </cell>
          <cell r="K79" t="str">
            <v>完工见效</v>
          </cell>
          <cell r="L79">
            <v>151515</v>
          </cell>
          <cell r="M79" t="str">
            <v>在建</v>
          </cell>
          <cell r="N79">
            <v>151515</v>
          </cell>
        </row>
        <row r="80">
          <cell r="G80" t="str">
            <v>嘉兴市北部湖荡整治及河湖连通工程（嘉善县）</v>
          </cell>
          <cell r="H80" t="str">
            <v>嘉兴市北部湖荡整治及河湖连通工程（嘉善县）</v>
          </cell>
          <cell r="I80">
            <v>103801</v>
          </cell>
          <cell r="J80">
            <v>65874</v>
          </cell>
          <cell r="K80" t="str">
            <v>主体工程建设</v>
          </cell>
          <cell r="L80">
            <v>5000</v>
          </cell>
          <cell r="M80" t="str">
            <v>在建</v>
          </cell>
          <cell r="N80">
            <v>9070</v>
          </cell>
        </row>
        <row r="81">
          <cell r="G81" t="str">
            <v>青嘉蓝色珠链工程（嘉善段）</v>
          </cell>
          <cell r="H81" t="str">
            <v>西塘镇油车港至沈思浜联网公路工程（青嘉蓝色珠链工程嘉善试验段）</v>
          </cell>
          <cell r="I81">
            <v>650000</v>
          </cell>
          <cell r="J81">
            <v>0</v>
          </cell>
          <cell r="K81" t="str">
            <v>完成试验段可研审批，开工建设</v>
          </cell>
          <cell r="L81">
            <v>5000</v>
          </cell>
          <cell r="M81" t="str">
            <v>在建</v>
          </cell>
          <cell r="N81">
            <v>8800</v>
          </cell>
        </row>
        <row r="82">
          <cell r="G82" t="str">
            <v>海盐县东段围涂标准海塘二期工程</v>
          </cell>
          <cell r="H82" t="str">
            <v>海盐县东段围涂标准海塘二期工程（海堤部分)</v>
          </cell>
          <cell r="I82">
            <v>58000</v>
          </cell>
          <cell r="J82">
            <v>0</v>
          </cell>
          <cell r="K82" t="str">
            <v>完成可研审批，新开工</v>
          </cell>
          <cell r="L82">
            <v>12000</v>
          </cell>
          <cell r="M82" t="str">
            <v>完成可研审批</v>
          </cell>
          <cell r="N82">
            <v>3600.8</v>
          </cell>
        </row>
        <row r="83">
          <cell r="G83" t="str">
            <v>扩大杭嘉湖南排南台头排涝后续工程</v>
          </cell>
          <cell r="H83" t="str">
            <v>扩大杭嘉湖南排南台头排涝后续工程</v>
          </cell>
          <cell r="I83">
            <v>169529</v>
          </cell>
          <cell r="J83">
            <v>50993.56</v>
          </cell>
          <cell r="K83" t="str">
            <v>主体工程建设</v>
          </cell>
          <cell r="L83">
            <v>50000</v>
          </cell>
          <cell r="M83" t="str">
            <v>在建</v>
          </cell>
          <cell r="N83">
            <v>52326.2757</v>
          </cell>
        </row>
        <row r="84">
          <cell r="G84" t="str">
            <v>海宁市百里钱塘综合整治提升工程一期（盐仓段）</v>
          </cell>
          <cell r="H84" t="str">
            <v>海宁市百里钱塘综合整治提升工程一期（盐仓段）</v>
          </cell>
          <cell r="I84">
            <v>461262</v>
          </cell>
          <cell r="J84">
            <v>0</v>
          </cell>
          <cell r="K84" t="str">
            <v>完成可研审批，新开工</v>
          </cell>
          <cell r="L84">
            <v>80000</v>
          </cell>
          <cell r="M84" t="str">
            <v>在建</v>
          </cell>
          <cell r="N84">
            <v>46132</v>
          </cell>
        </row>
        <row r="85">
          <cell r="G85" t="str">
            <v>曹娥江大闸维修加固工程</v>
          </cell>
          <cell r="H85" t="str">
            <v>曹娥江大闸维修加固工程</v>
          </cell>
          <cell r="I85">
            <v>6281</v>
          </cell>
          <cell r="J85">
            <v>4300</v>
          </cell>
          <cell r="K85" t="str">
            <v>主体工程建设</v>
          </cell>
          <cell r="L85">
            <v>2000</v>
          </cell>
          <cell r="M85" t="str">
            <v>在建</v>
          </cell>
          <cell r="N85">
            <v>1981</v>
          </cell>
        </row>
        <row r="86">
          <cell r="G86" t="str">
            <v>绍兴市袍江片东入曹娥江排涝工程</v>
          </cell>
          <cell r="H86" t="str">
            <v>绍兴市袍江片东入曹娥江排涝工程</v>
          </cell>
          <cell r="I86">
            <v>256492</v>
          </cell>
          <cell r="J86">
            <v>142339</v>
          </cell>
          <cell r="K86" t="str">
            <v>主体工程建设</v>
          </cell>
          <cell r="L86">
            <v>13000</v>
          </cell>
          <cell r="M86" t="str">
            <v>在建</v>
          </cell>
          <cell r="N86">
            <v>13394</v>
          </cell>
        </row>
        <row r="87">
          <cell r="G87" t="str">
            <v>绍兴市马山闸强排及配套河道工程</v>
          </cell>
          <cell r="H87" t="str">
            <v>绍兴市马山闸强排及配套河道工程</v>
          </cell>
          <cell r="I87">
            <v>221867</v>
          </cell>
          <cell r="J87">
            <v>152871</v>
          </cell>
          <cell r="K87" t="str">
            <v>主体工程建设</v>
          </cell>
          <cell r="L87">
            <v>20000</v>
          </cell>
          <cell r="M87" t="str">
            <v>在建</v>
          </cell>
          <cell r="N87">
            <v>20016</v>
          </cell>
        </row>
        <row r="88">
          <cell r="G88" t="str">
            <v>绍兴市新三江闸排涝配套河道拓浚工程（越城片）</v>
          </cell>
          <cell r="H88" t="str">
            <v>绍兴市新三江闸排涝配套河道拓浚工程（越城片）</v>
          </cell>
          <cell r="I88">
            <v>262000</v>
          </cell>
          <cell r="J88">
            <v>260209</v>
          </cell>
          <cell r="K88" t="str">
            <v>完工见效</v>
          </cell>
          <cell r="L88">
            <v>1473</v>
          </cell>
          <cell r="M88" t="str">
            <v>在建</v>
          </cell>
          <cell r="N88">
            <v>1473</v>
          </cell>
        </row>
        <row r="89">
          <cell r="G89" t="str">
            <v>绍兴市曹娥江综合整治工程</v>
          </cell>
          <cell r="H89" t="str">
            <v>曹娥江综合整治工程（滨海新城段）</v>
          </cell>
          <cell r="I89">
            <v>26096</v>
          </cell>
          <cell r="J89">
            <v>6093</v>
          </cell>
          <cell r="K89" t="str">
            <v>滨海新城段主体工程建设</v>
          </cell>
          <cell r="L89">
            <v>8000</v>
          </cell>
          <cell r="M89" t="str">
            <v>在建</v>
          </cell>
          <cell r="N89">
            <v>10000</v>
          </cell>
        </row>
        <row r="90">
          <cell r="H90" t="str">
            <v>曹娥江综合整治工程（柯桥段）</v>
          </cell>
          <cell r="I90">
            <v>44353</v>
          </cell>
          <cell r="J90">
            <v>26000</v>
          </cell>
          <cell r="K90" t="str">
            <v>柯桥段主体工程完工</v>
          </cell>
          <cell r="L90">
            <v>20200</v>
          </cell>
          <cell r="M90" t="str">
            <v>在建</v>
          </cell>
          <cell r="N90">
            <v>18400</v>
          </cell>
        </row>
        <row r="91">
          <cell r="H91" t="str">
            <v>曹娥江综合治理工程（小舜江段）</v>
          </cell>
          <cell r="I91">
            <v>14705</v>
          </cell>
          <cell r="J91">
            <v>6000</v>
          </cell>
          <cell r="K91" t="str">
            <v>上虞段主体工程建设</v>
          </cell>
          <cell r="L91">
            <v>7200</v>
          </cell>
          <cell r="M91" t="str">
            <v>在建</v>
          </cell>
          <cell r="N91">
            <v>7200</v>
          </cell>
        </row>
        <row r="92">
          <cell r="G92" t="str">
            <v>绍兴市柯桥区海塘安澜工程</v>
          </cell>
        </row>
        <row r="92">
          <cell r="I92">
            <v>66000</v>
          </cell>
          <cell r="J92">
            <v>0</v>
          </cell>
          <cell r="K92" t="str">
            <v>完成可研审批，新开工</v>
          </cell>
          <cell r="L92">
            <v>1000</v>
          </cell>
          <cell r="M92" t="str">
            <v>前期</v>
          </cell>
        </row>
        <row r="93">
          <cell r="G93" t="str">
            <v>上虞区虞东河湖综合整治工程</v>
          </cell>
          <cell r="H93" t="str">
            <v>上虞区虞东河湖综合整治工程</v>
          </cell>
          <cell r="I93">
            <v>120300</v>
          </cell>
          <cell r="J93">
            <v>119695</v>
          </cell>
          <cell r="K93" t="str">
            <v>完工见效</v>
          </cell>
          <cell r="L93">
            <v>605</v>
          </cell>
          <cell r="M93" t="str">
            <v>在建</v>
          </cell>
          <cell r="N93">
            <v>605</v>
          </cell>
        </row>
        <row r="94">
          <cell r="G94" t="str">
            <v>绍兴市上虞区崧北河综合治理工程</v>
          </cell>
          <cell r="H94" t="str">
            <v>虞北平原崧北河综合治理工程</v>
          </cell>
          <cell r="I94">
            <v>69723</v>
          </cell>
          <cell r="J94">
            <v>11168</v>
          </cell>
          <cell r="K94" t="str">
            <v>主体工程建设</v>
          </cell>
          <cell r="L94">
            <v>16000</v>
          </cell>
          <cell r="M94" t="str">
            <v>在建</v>
          </cell>
          <cell r="N94">
            <v>16080</v>
          </cell>
        </row>
        <row r="95">
          <cell r="G95" t="str">
            <v>诸暨市浦阳江排涝站改造工程(二期）</v>
          </cell>
          <cell r="H95" t="str">
            <v>诸暨市浦阳江排涝站改造二期</v>
          </cell>
          <cell r="I95">
            <v>16538</v>
          </cell>
          <cell r="J95">
            <v>3700</v>
          </cell>
          <cell r="K95" t="str">
            <v>主体工程建设</v>
          </cell>
          <cell r="L95">
            <v>2000</v>
          </cell>
          <cell r="M95" t="str">
            <v>在建</v>
          </cell>
          <cell r="N95">
            <v>2000</v>
          </cell>
        </row>
        <row r="96">
          <cell r="G96" t="str">
            <v>诸暨市陈蔡水库加固改造工程</v>
          </cell>
          <cell r="H96" t="str">
            <v>诸暨市陈蔡水库加固改造工程</v>
          </cell>
          <cell r="I96">
            <v>99215</v>
          </cell>
          <cell r="J96">
            <v>30000</v>
          </cell>
          <cell r="K96" t="str">
            <v>主体工程建设</v>
          </cell>
          <cell r="L96">
            <v>30000</v>
          </cell>
          <cell r="M96" t="str">
            <v>在建</v>
          </cell>
          <cell r="N96">
            <v>34000</v>
          </cell>
        </row>
        <row r="97">
          <cell r="G97" t="str">
            <v>嵊州市澄潭江苍岩段防洪能力提升应急工程</v>
          </cell>
          <cell r="H97" t="str">
            <v>嵊州市澄潭江（苍岩段）防洪能力提升应急工程</v>
          </cell>
          <cell r="I97">
            <v>18416</v>
          </cell>
          <cell r="J97">
            <v>15000</v>
          </cell>
          <cell r="K97" t="str">
            <v>完工见效</v>
          </cell>
          <cell r="L97">
            <v>3416</v>
          </cell>
          <cell r="M97" t="str">
            <v>在建</v>
          </cell>
          <cell r="N97">
            <v>3416</v>
          </cell>
        </row>
        <row r="98">
          <cell r="G98" t="str">
            <v>嵊州市曹娥江流域防洪能力提升工程（东桥至丽湖段）</v>
          </cell>
        </row>
        <row r="98">
          <cell r="I98">
            <v>103000</v>
          </cell>
          <cell r="J98">
            <v>0</v>
          </cell>
          <cell r="K98" t="str">
            <v>完成可研审批，新开工</v>
          </cell>
          <cell r="L98">
            <v>3000</v>
          </cell>
          <cell r="M98" t="str">
            <v>前期</v>
          </cell>
        </row>
        <row r="99">
          <cell r="G99" t="str">
            <v>金华市本级金华江治理二期工程</v>
          </cell>
          <cell r="H99" t="str">
            <v>金华市本级金华江治理二期工程</v>
          </cell>
          <cell r="I99">
            <v>82100</v>
          </cell>
          <cell r="J99">
            <v>49879</v>
          </cell>
          <cell r="K99" t="str">
            <v>主体工程建设</v>
          </cell>
          <cell r="L99">
            <v>25000</v>
          </cell>
          <cell r="M99" t="str">
            <v>在建</v>
          </cell>
          <cell r="N99">
            <v>30240</v>
          </cell>
        </row>
        <row r="100">
          <cell r="G100" t="str">
            <v>金华市金兰水库加固改造工程</v>
          </cell>
          <cell r="H100" t="str">
            <v>金华市金兰水库加固改造工程</v>
          </cell>
          <cell r="I100">
            <v>3097</v>
          </cell>
          <cell r="J100">
            <v>200.15</v>
          </cell>
          <cell r="K100" t="str">
            <v>主体工程建设</v>
          </cell>
          <cell r="L100">
            <v>2500</v>
          </cell>
          <cell r="M100" t="str">
            <v>在建</v>
          </cell>
          <cell r="N100">
            <v>2601</v>
          </cell>
        </row>
        <row r="101">
          <cell r="G101" t="str">
            <v>乌引灌区（金华片）“十四五”续建配套与现代化改造工程</v>
          </cell>
          <cell r="H101" t="str">
            <v>乌溪江引水工程灌区“十四五”续建配套与现代化改造工程</v>
          </cell>
          <cell r="I101">
            <v>12726</v>
          </cell>
          <cell r="J101">
            <v>0</v>
          </cell>
          <cell r="K101" t="str">
            <v>完成可研审批，新开工</v>
          </cell>
          <cell r="L101">
            <v>4500</v>
          </cell>
          <cell r="M101" t="str">
            <v>在建</v>
          </cell>
          <cell r="N101">
            <v>5004</v>
          </cell>
        </row>
        <row r="102">
          <cell r="G102" t="str">
            <v>兰溪市钱塘江堤防加固工程</v>
          </cell>
          <cell r="H102" t="str">
            <v>兰溪市钱塘江堤防加固工程</v>
          </cell>
          <cell r="I102">
            <v>136000</v>
          </cell>
          <cell r="J102">
            <v>134720</v>
          </cell>
          <cell r="K102" t="str">
            <v>完工见效</v>
          </cell>
          <cell r="L102">
            <v>1334</v>
          </cell>
          <cell r="M102" t="str">
            <v>在建</v>
          </cell>
          <cell r="N102">
            <v>1334</v>
          </cell>
        </row>
        <row r="103">
          <cell r="G103" t="str">
            <v>兰溪市城区防洪标准提升应急工程（西门城楼段）</v>
          </cell>
          <cell r="H103" t="str">
            <v>兰溪市城区防洪标准提升应急工程（西门城墙段）</v>
          </cell>
          <cell r="I103">
            <v>11786</v>
          </cell>
          <cell r="J103">
            <v>4400</v>
          </cell>
          <cell r="K103" t="str">
            <v>主体工程建设</v>
          </cell>
          <cell r="L103">
            <v>6000</v>
          </cell>
          <cell r="M103" t="str">
            <v>在建</v>
          </cell>
          <cell r="N103">
            <v>4244</v>
          </cell>
        </row>
        <row r="104">
          <cell r="G104" t="str">
            <v>义乌市双江水利枢纽工程</v>
          </cell>
          <cell r="H104" t="str">
            <v>义乌市双江水利枢纽工程</v>
          </cell>
          <cell r="I104">
            <v>359209</v>
          </cell>
          <cell r="J104">
            <v>134000</v>
          </cell>
          <cell r="K104" t="str">
            <v>主体工程建设</v>
          </cell>
          <cell r="L104">
            <v>100000</v>
          </cell>
          <cell r="M104" t="str">
            <v>在建</v>
          </cell>
          <cell r="N104">
            <v>103010</v>
          </cell>
        </row>
        <row r="105">
          <cell r="G105" t="str">
            <v>磐安县流岸水库工程</v>
          </cell>
          <cell r="H105" t="str">
            <v>浙江省好溪水利枢纽流岸水库工程</v>
          </cell>
          <cell r="I105">
            <v>156750</v>
          </cell>
          <cell r="J105">
            <v>69300</v>
          </cell>
          <cell r="K105" t="str">
            <v>主体工程建设</v>
          </cell>
          <cell r="L105">
            <v>30000</v>
          </cell>
          <cell r="M105" t="str">
            <v>在建</v>
          </cell>
          <cell r="N105">
            <v>30000</v>
          </cell>
        </row>
        <row r="106">
          <cell r="G106" t="str">
            <v>衢州市本级衢江治理二期工程</v>
          </cell>
          <cell r="H106" t="str">
            <v>衢州市本级衢江治理二期工程（市本级段）</v>
          </cell>
          <cell r="I106">
            <v>138012</v>
          </cell>
          <cell r="J106">
            <v>119770</v>
          </cell>
          <cell r="K106" t="str">
            <v>主体工程建设</v>
          </cell>
          <cell r="L106">
            <v>11000</v>
          </cell>
          <cell r="M106" t="str">
            <v>在建</v>
          </cell>
          <cell r="N106">
            <v>11174</v>
          </cell>
        </row>
        <row r="107">
          <cell r="G107" t="str">
            <v>衢州市西片区水系综合整治工程</v>
          </cell>
          <cell r="H107" t="str">
            <v>衢州市西片区水系综合治理工程</v>
          </cell>
          <cell r="I107">
            <v>139400</v>
          </cell>
          <cell r="J107">
            <v>53500</v>
          </cell>
          <cell r="K107" t="str">
            <v>主体工程建设</v>
          </cell>
          <cell r="L107">
            <v>18000</v>
          </cell>
          <cell r="M107" t="str">
            <v>在建</v>
          </cell>
          <cell r="N107">
            <v>18000</v>
          </cell>
        </row>
        <row r="108">
          <cell r="G108" t="str">
            <v>乌溪江引水工程灌区（衢州片）续建配套与现代化改造项目（2021-2025）</v>
          </cell>
          <cell r="H108" t="str">
            <v>乌溪江引水工程灌区（衢州片）“十四五”续建配套与现代化改造工程</v>
          </cell>
          <cell r="I108">
            <v>35680</v>
          </cell>
          <cell r="J108">
            <v>0</v>
          </cell>
          <cell r="K108" t="str">
            <v>完成可研审批，新开工</v>
          </cell>
          <cell r="L108">
            <v>12500</v>
          </cell>
          <cell r="M108" t="str">
            <v>在建</v>
          </cell>
          <cell r="N108">
            <v>13200</v>
          </cell>
        </row>
        <row r="109">
          <cell r="G109" t="str">
            <v>衢州市柯城区常山港治理工程</v>
          </cell>
          <cell r="H109" t="str">
            <v>柯城区常山港治理工程</v>
          </cell>
          <cell r="I109">
            <v>94806</v>
          </cell>
          <cell r="J109">
            <v>81700</v>
          </cell>
          <cell r="K109" t="str">
            <v>主体工程建设</v>
          </cell>
          <cell r="L109">
            <v>10000</v>
          </cell>
          <cell r="M109" t="str">
            <v>在建</v>
          </cell>
          <cell r="N109">
            <v>10000</v>
          </cell>
        </row>
        <row r="110">
          <cell r="G110" t="str">
            <v>衢州市柯城区寺桥水库工程</v>
          </cell>
          <cell r="H110" t="str">
            <v>柯城区寺桥水库工程</v>
          </cell>
          <cell r="I110">
            <v>235122</v>
          </cell>
          <cell r="J110">
            <v>0</v>
          </cell>
          <cell r="K110" t="str">
            <v>完成可研审批，新开工</v>
          </cell>
          <cell r="L110">
            <v>30000</v>
          </cell>
          <cell r="M110" t="str">
            <v>在建</v>
          </cell>
          <cell r="N110">
            <v>46788</v>
          </cell>
        </row>
        <row r="111">
          <cell r="G111" t="str">
            <v>衢州市衢江区芝溪流域综合治理工程</v>
          </cell>
          <cell r="H111" t="str">
            <v>衢江区芝溪流域综合治理一期工程</v>
          </cell>
          <cell r="I111">
            <v>110887</v>
          </cell>
          <cell r="J111">
            <v>0</v>
          </cell>
          <cell r="K111" t="str">
            <v>完成项建受理、可研审查</v>
          </cell>
          <cell r="L111">
            <v>0</v>
          </cell>
          <cell r="M111" t="str">
            <v>在建</v>
          </cell>
          <cell r="N111">
            <v>6235</v>
          </cell>
        </row>
        <row r="112">
          <cell r="G112" t="str">
            <v>江山市江山港综合治理工程</v>
          </cell>
          <cell r="H112" t="str">
            <v>江山市“百里须江·美丽长廊”—江山港流域综合治理工程</v>
          </cell>
          <cell r="I112">
            <v>223226</v>
          </cell>
          <cell r="J112">
            <v>184033</v>
          </cell>
          <cell r="K112" t="str">
            <v>主体工程建设</v>
          </cell>
          <cell r="L112">
            <v>22000</v>
          </cell>
          <cell r="M112" t="str">
            <v>在建</v>
          </cell>
          <cell r="N112">
            <v>22277</v>
          </cell>
        </row>
        <row r="113">
          <cell r="G113" t="str">
            <v>常山县芳村溪流域综合治理工程</v>
          </cell>
          <cell r="H113" t="str">
            <v>常山县芳村溪流域综合治理工程</v>
          </cell>
          <cell r="I113">
            <v>27852</v>
          </cell>
          <cell r="J113">
            <v>18100</v>
          </cell>
          <cell r="K113" t="str">
            <v>主体工程建设</v>
          </cell>
          <cell r="L113">
            <v>8000</v>
          </cell>
          <cell r="M113" t="str">
            <v>在建</v>
          </cell>
          <cell r="N113">
            <v>8000</v>
          </cell>
        </row>
        <row r="114">
          <cell r="G114" t="str">
            <v>浙江省开化水库工程</v>
          </cell>
          <cell r="H114" t="str">
            <v>开化县开化水库工程</v>
          </cell>
          <cell r="I114">
            <v>455448</v>
          </cell>
          <cell r="J114">
            <v>74500</v>
          </cell>
          <cell r="K114" t="str">
            <v>主体工程建设</v>
          </cell>
          <cell r="L114">
            <v>100000</v>
          </cell>
          <cell r="M114" t="str">
            <v>在建</v>
          </cell>
          <cell r="N114">
            <v>100000</v>
          </cell>
        </row>
        <row r="115">
          <cell r="G115" t="str">
            <v>舟山市海塘加固工程</v>
          </cell>
          <cell r="H115" t="str">
            <v>舟山市海塘加固工程-普朱片项目、新城万丈塘（中段）提升改造工程</v>
          </cell>
          <cell r="I115">
            <v>71562</v>
          </cell>
          <cell r="J115">
            <v>17181</v>
          </cell>
          <cell r="K115" t="str">
            <v>市本级项目主体工程建设</v>
          </cell>
          <cell r="L115">
            <v>46600</v>
          </cell>
          <cell r="M115" t="str">
            <v>在建</v>
          </cell>
          <cell r="N115">
            <v>22138</v>
          </cell>
        </row>
        <row r="116">
          <cell r="H116" t="str">
            <v>舟山市海塘加固工程－定海区海塘加固兼生态修复项目</v>
          </cell>
          <cell r="I116">
            <v>23650</v>
          </cell>
          <cell r="J116">
            <v>10000</v>
          </cell>
          <cell r="K116" t="str">
            <v>定海区项目主体工程建设</v>
          </cell>
          <cell r="L116">
            <v>10000</v>
          </cell>
          <cell r="M116" t="str">
            <v>在建</v>
          </cell>
          <cell r="N116">
            <v>10000</v>
          </cell>
        </row>
        <row r="117">
          <cell r="H117" t="str">
            <v>舟山市海塘加固工程-普陀区项目</v>
          </cell>
          <cell r="I117">
            <v>12703</v>
          </cell>
          <cell r="J117">
            <v>5008</v>
          </cell>
          <cell r="K117" t="str">
            <v>普陀区项目主体工程建设</v>
          </cell>
          <cell r="L117">
            <v>6000</v>
          </cell>
          <cell r="M117" t="str">
            <v>在建</v>
          </cell>
          <cell r="N117">
            <v>6000</v>
          </cell>
        </row>
        <row r="118">
          <cell r="H118" t="str">
            <v>舟山市海塘加固工程—岱山县项目</v>
          </cell>
          <cell r="I118">
            <v>3497</v>
          </cell>
          <cell r="J118">
            <v>2298</v>
          </cell>
          <cell r="K118" t="str">
            <v>岱山县项目主体工程完工</v>
          </cell>
          <cell r="L118">
            <v>1199</v>
          </cell>
          <cell r="M118" t="str">
            <v>在建</v>
          </cell>
          <cell r="N118">
            <v>1199</v>
          </cell>
        </row>
        <row r="119">
          <cell r="G119" t="str">
            <v>舟山市本级海塘安澜工程（新城片海塘）</v>
          </cell>
        </row>
        <row r="119">
          <cell r="I119">
            <v>40500</v>
          </cell>
          <cell r="J119">
            <v>0</v>
          </cell>
          <cell r="K119" t="str">
            <v>完成可研审批，新开工</v>
          </cell>
          <cell r="L119">
            <v>1000</v>
          </cell>
          <cell r="M119" t="str">
            <v>前期</v>
          </cell>
        </row>
        <row r="120">
          <cell r="G120" t="str">
            <v>舟山群岛新区定海强排工程</v>
          </cell>
          <cell r="H120" t="str">
            <v>舟山群岛新区定海强排工程（定海片）、舟山群岛新区定海强排工程（普陀片）</v>
          </cell>
          <cell r="I120">
            <v>123227</v>
          </cell>
          <cell r="J120">
            <v>60555</v>
          </cell>
          <cell r="K120" t="str">
            <v>主体工程建设</v>
          </cell>
          <cell r="L120">
            <v>24000</v>
          </cell>
          <cell r="M120" t="str">
            <v>在建</v>
          </cell>
          <cell r="N120">
            <v>25769</v>
          </cell>
        </row>
        <row r="121">
          <cell r="G121" t="str">
            <v>舟山市大陆引水三期工程</v>
          </cell>
          <cell r="H121" t="str">
            <v>舟山市大陆引水三期工程</v>
          </cell>
          <cell r="I121">
            <v>242975</v>
          </cell>
          <cell r="J121">
            <v>231537</v>
          </cell>
          <cell r="K121" t="str">
            <v>完工见效</v>
          </cell>
          <cell r="L121">
            <v>4667</v>
          </cell>
          <cell r="M121" t="str">
            <v>在建</v>
          </cell>
          <cell r="N121">
            <v>11438</v>
          </cell>
        </row>
        <row r="122">
          <cell r="G122" t="str">
            <v>舟山市定海区海塘安澜工程（洋螺、锡丈等海塘）</v>
          </cell>
        </row>
        <row r="122">
          <cell r="I122">
            <v>17800</v>
          </cell>
          <cell r="J122">
            <v>0</v>
          </cell>
          <cell r="K122" t="str">
            <v>完成可研审批，新开工</v>
          </cell>
          <cell r="L122">
            <v>1000</v>
          </cell>
          <cell r="M122" t="str">
            <v>前期</v>
          </cell>
        </row>
        <row r="123">
          <cell r="G123" t="str">
            <v>舟山市定海区海塘安澜工程（金塘片海塘）</v>
          </cell>
        </row>
        <row r="123">
          <cell r="I123">
            <v>68000</v>
          </cell>
          <cell r="J123">
            <v>0</v>
          </cell>
          <cell r="K123" t="str">
            <v>完成可研审批，新开工</v>
          </cell>
          <cell r="L123">
            <v>1000</v>
          </cell>
          <cell r="M123" t="str">
            <v>前期</v>
          </cell>
        </row>
        <row r="124">
          <cell r="G124" t="str">
            <v>舟山市定海中心片区排涝提升工程（五山生态旅游带建设项目）</v>
          </cell>
          <cell r="H124" t="str">
            <v>定海中心片区排涝提升工程（五山生态旅游带建设项目）</v>
          </cell>
          <cell r="I124">
            <v>90113</v>
          </cell>
          <cell r="J124">
            <v>0</v>
          </cell>
          <cell r="K124" t="str">
            <v>开工建设</v>
          </cell>
          <cell r="L124">
            <v>40000</v>
          </cell>
          <cell r="M124" t="str">
            <v>在建</v>
          </cell>
          <cell r="N124">
            <v>40830</v>
          </cell>
        </row>
        <row r="125">
          <cell r="G125" t="str">
            <v>舟山市普陀区海塘安澜工程（乡镇海塘）</v>
          </cell>
          <cell r="H125" t="str">
            <v>舟山市普陀区海塘安澜工程（乡镇海塘）</v>
          </cell>
          <cell r="I125">
            <v>84292</v>
          </cell>
          <cell r="J125">
            <v>0</v>
          </cell>
          <cell r="K125" t="str">
            <v>完成可研审批，新开工</v>
          </cell>
          <cell r="L125">
            <v>6000</v>
          </cell>
          <cell r="M125" t="str">
            <v>完成初设审批</v>
          </cell>
          <cell r="N125">
            <v>6000</v>
          </cell>
        </row>
        <row r="126">
          <cell r="G126" t="str">
            <v>岱山县磨心水库及河库联网工程</v>
          </cell>
          <cell r="H126" t="str">
            <v>岱山县磨心水库及河库联网工程</v>
          </cell>
          <cell r="I126">
            <v>91333</v>
          </cell>
          <cell r="J126">
            <v>0</v>
          </cell>
          <cell r="K126" t="str">
            <v>完成可研审批，新开工</v>
          </cell>
          <cell r="L126">
            <v>3000</v>
          </cell>
          <cell r="M126" t="str">
            <v>在建</v>
          </cell>
          <cell r="N126">
            <v>3000</v>
          </cell>
        </row>
        <row r="127">
          <cell r="G127" t="str">
            <v>嵊泗县大陆（小洋山）引水工程</v>
          </cell>
          <cell r="H127" t="str">
            <v>嵊泗县大陆（小洋山）引水工程</v>
          </cell>
          <cell r="I127">
            <v>47885</v>
          </cell>
          <cell r="J127">
            <v>0</v>
          </cell>
          <cell r="K127" t="str">
            <v>完成可研审批</v>
          </cell>
          <cell r="L127">
            <v>0</v>
          </cell>
          <cell r="M127" t="str">
            <v>在建</v>
          </cell>
          <cell r="N127">
            <v>2000</v>
          </cell>
        </row>
        <row r="128">
          <cell r="G128" t="str">
            <v>台州市循环经济产业集聚区海塘提升工程</v>
          </cell>
          <cell r="H128" t="str">
            <v>台州市循环经济产业集聚区海塘提升工程</v>
          </cell>
          <cell r="I128">
            <v>297443</v>
          </cell>
          <cell r="J128">
            <v>50000</v>
          </cell>
          <cell r="K128" t="str">
            <v>主体工程建设</v>
          </cell>
          <cell r="L128">
            <v>40000</v>
          </cell>
          <cell r="M128" t="str">
            <v>在建</v>
          </cell>
          <cell r="N128">
            <v>22915</v>
          </cell>
        </row>
        <row r="129">
          <cell r="G129" t="str">
            <v>台州市朱溪水库工程</v>
          </cell>
          <cell r="H129" t="str">
            <v>台州市朱溪水库工程</v>
          </cell>
          <cell r="I129">
            <v>374361</v>
          </cell>
          <cell r="J129">
            <v>286759.4</v>
          </cell>
          <cell r="K129" t="str">
            <v>主体工程建设</v>
          </cell>
          <cell r="L129">
            <v>30000</v>
          </cell>
          <cell r="M129" t="str">
            <v>在建</v>
          </cell>
          <cell r="N129">
            <v>34522.5</v>
          </cell>
        </row>
        <row r="130">
          <cell r="G130" t="str">
            <v>台州市引水工程</v>
          </cell>
          <cell r="H130" t="str">
            <v>台州市引水工程（黄岩段）、台州市引水工程（集聚区市政配水管网工程）</v>
          </cell>
          <cell r="I130">
            <v>371812</v>
          </cell>
          <cell r="J130">
            <v>240413</v>
          </cell>
          <cell r="K130" t="str">
            <v>主体工程建设</v>
          </cell>
          <cell r="L130">
            <v>25000</v>
          </cell>
          <cell r="M130" t="str">
            <v>在建</v>
          </cell>
          <cell r="N130">
            <v>50261.7</v>
          </cell>
        </row>
        <row r="131">
          <cell r="G131" t="str">
            <v>台州市椒江区海塘安澜工程（山东十塘）</v>
          </cell>
        </row>
        <row r="131">
          <cell r="I131">
            <v>15000</v>
          </cell>
          <cell r="J131">
            <v>0</v>
          </cell>
          <cell r="K131" t="str">
            <v>完成可研审批，新开工</v>
          </cell>
          <cell r="L131">
            <v>1000</v>
          </cell>
          <cell r="M131" t="str">
            <v>前期</v>
          </cell>
        </row>
        <row r="132">
          <cell r="G132" t="str">
            <v>台州市椒江区海塘安澜工程（江南、城西段海塘）</v>
          </cell>
        </row>
        <row r="132">
          <cell r="I132">
            <v>40000</v>
          </cell>
          <cell r="J132">
            <v>0</v>
          </cell>
          <cell r="K132" t="str">
            <v>完成可研审批，新开工</v>
          </cell>
          <cell r="L132">
            <v>1000</v>
          </cell>
          <cell r="M132" t="str">
            <v>前期</v>
          </cell>
        </row>
        <row r="133">
          <cell r="G133" t="str">
            <v>台州市七条河拓浚工程（椒江段）</v>
          </cell>
        </row>
        <row r="133">
          <cell r="I133">
            <v>19000</v>
          </cell>
          <cell r="J133">
            <v>0</v>
          </cell>
          <cell r="K133" t="str">
            <v>完成可研审批，新开工</v>
          </cell>
          <cell r="L133">
            <v>7000</v>
          </cell>
          <cell r="M133" t="str">
            <v>完成可研审批</v>
          </cell>
        </row>
        <row r="134">
          <cell r="G134" t="str">
            <v>台州市永宁江闸强排工程（一期）</v>
          </cell>
          <cell r="H134" t="str">
            <v>台州市永宁江闸强排工程（一期）</v>
          </cell>
          <cell r="I134">
            <v>17336</v>
          </cell>
          <cell r="J134">
            <v>3000</v>
          </cell>
          <cell r="K134" t="str">
            <v>主体工程建设</v>
          </cell>
          <cell r="L134">
            <v>7000</v>
          </cell>
          <cell r="M134" t="str">
            <v>在建</v>
          </cell>
          <cell r="N134">
            <v>7100</v>
          </cell>
        </row>
        <row r="135">
          <cell r="G135" t="str">
            <v>台州市黄岩区佛岭水库除险加固工程</v>
          </cell>
          <cell r="H135" t="str">
            <v>黄岩区佛岭水库除险加固工程</v>
          </cell>
          <cell r="I135">
            <v>8036</v>
          </cell>
          <cell r="J135">
            <v>2000</v>
          </cell>
          <cell r="K135" t="str">
            <v>主体工程建设</v>
          </cell>
          <cell r="L135">
            <v>3000</v>
          </cell>
          <cell r="M135" t="str">
            <v>在建</v>
          </cell>
          <cell r="N135">
            <v>3060</v>
          </cell>
        </row>
        <row r="136">
          <cell r="G136" t="str">
            <v>台州市路桥区海塘安澜工程</v>
          </cell>
          <cell r="H136" t="str">
            <v>路桥区海滨渔港护岸工程</v>
          </cell>
          <cell r="I136">
            <v>6000</v>
          </cell>
          <cell r="J136">
            <v>0</v>
          </cell>
          <cell r="K136" t="str">
            <v>主体工程建设</v>
          </cell>
          <cell r="L136">
            <v>1000</v>
          </cell>
          <cell r="M136" t="str">
            <v>在建</v>
          </cell>
          <cell r="N136">
            <v>1040</v>
          </cell>
        </row>
        <row r="137">
          <cell r="G137" t="str">
            <v>台州市路桥区青龙浦排涝工程</v>
          </cell>
          <cell r="H137" t="str">
            <v>台州市路桥区青龙浦排涝工程</v>
          </cell>
          <cell r="I137">
            <v>210000</v>
          </cell>
          <cell r="J137">
            <v>59445.9673</v>
          </cell>
          <cell r="K137" t="str">
            <v>主体工程建设</v>
          </cell>
          <cell r="L137">
            <v>4000</v>
          </cell>
          <cell r="M137" t="str">
            <v>在建</v>
          </cell>
          <cell r="N137">
            <v>4870</v>
          </cell>
        </row>
        <row r="138">
          <cell r="G138" t="str">
            <v>临海市海塘安澜工程（南洋涂海塘）</v>
          </cell>
        </row>
        <row r="138">
          <cell r="I138">
            <v>60000</v>
          </cell>
          <cell r="J138">
            <v>0</v>
          </cell>
          <cell r="K138" t="str">
            <v>完成可研审批，新开工</v>
          </cell>
          <cell r="L138">
            <v>5000</v>
          </cell>
          <cell r="M138" t="str">
            <v>前期</v>
          </cell>
        </row>
        <row r="139">
          <cell r="G139" t="str">
            <v>临海市海塘安澜工程（桃渚、涌泉片海塘）</v>
          </cell>
          <cell r="H139" t="str">
            <v>临海市海塘安澜工程（桃渚、涌泉片海塘）</v>
          </cell>
          <cell r="I139">
            <v>5847</v>
          </cell>
          <cell r="J139">
            <v>0</v>
          </cell>
          <cell r="K139" t="str">
            <v>完成项建受理、可研审查</v>
          </cell>
        </row>
        <row r="139">
          <cell r="M139" t="str">
            <v>在建</v>
          </cell>
          <cell r="N139">
            <v>400</v>
          </cell>
        </row>
        <row r="140">
          <cell r="G140" t="str">
            <v>临海市大田平原排涝二期工程（外排段）</v>
          </cell>
          <cell r="H140" t="str">
            <v>临海市大田平原排涝二期工程（外排工程）</v>
          </cell>
          <cell r="I140">
            <v>99732</v>
          </cell>
          <cell r="J140">
            <v>18163</v>
          </cell>
          <cell r="K140" t="str">
            <v>主体工程建设</v>
          </cell>
          <cell r="L140">
            <v>15000</v>
          </cell>
          <cell r="M140" t="str">
            <v>在建</v>
          </cell>
          <cell r="N140">
            <v>17310</v>
          </cell>
        </row>
        <row r="141">
          <cell r="G141" t="str">
            <v>临海市东部平原排涝工程（一期）</v>
          </cell>
          <cell r="H141" t="str">
            <v>临海市东部平原排涝工程（一期）</v>
          </cell>
          <cell r="I141">
            <v>39852.42</v>
          </cell>
          <cell r="J141">
            <v>7950</v>
          </cell>
          <cell r="K141" t="str">
            <v>主体工程建设</v>
          </cell>
          <cell r="L141">
            <v>4000</v>
          </cell>
          <cell r="M141" t="str">
            <v>在建</v>
          </cell>
          <cell r="N141">
            <v>5000</v>
          </cell>
        </row>
        <row r="142">
          <cell r="G142" t="str">
            <v>临海市尤汛分洪工程</v>
          </cell>
        </row>
        <row r="142">
          <cell r="I142">
            <v>197786</v>
          </cell>
          <cell r="J142">
            <v>0</v>
          </cell>
          <cell r="K142" t="str">
            <v>完成可研审批，新开工</v>
          </cell>
          <cell r="L142">
            <v>4000</v>
          </cell>
          <cell r="M142" t="str">
            <v>前期</v>
          </cell>
        </row>
        <row r="143">
          <cell r="G143" t="str">
            <v>台州市椒江治理工程（临海段）</v>
          </cell>
        </row>
        <row r="143">
          <cell r="I143">
            <v>43349</v>
          </cell>
          <cell r="J143">
            <v>0</v>
          </cell>
          <cell r="K143" t="str">
            <v>完成可研审批，新开工</v>
          </cell>
          <cell r="L143">
            <v>1000</v>
          </cell>
          <cell r="M143" t="str">
            <v>完成可研审批</v>
          </cell>
        </row>
        <row r="144">
          <cell r="G144" t="str">
            <v>温岭市南排工程</v>
          </cell>
          <cell r="H144" t="str">
            <v>温岭市南排工程</v>
          </cell>
          <cell r="I144">
            <v>385577</v>
          </cell>
          <cell r="J144">
            <v>48806.7</v>
          </cell>
          <cell r="K144" t="str">
            <v>主体工程建设</v>
          </cell>
          <cell r="L144">
            <v>7000</v>
          </cell>
          <cell r="M144" t="str">
            <v>在建</v>
          </cell>
          <cell r="N144">
            <v>12075</v>
          </cell>
        </row>
        <row r="145">
          <cell r="G145" t="str">
            <v>玉环市海塘安澜工程（礁门、长屿、鲜迭海塘）</v>
          </cell>
          <cell r="H145" t="str">
            <v>礁门塘及配套水闸除险加固工程、玉环市长屿闸改造工程</v>
          </cell>
          <cell r="I145">
            <v>8000</v>
          </cell>
          <cell r="J145">
            <v>1380</v>
          </cell>
          <cell r="K145" t="str">
            <v>主体工程建设</v>
          </cell>
          <cell r="L145">
            <v>2000</v>
          </cell>
          <cell r="M145" t="str">
            <v>在建</v>
          </cell>
          <cell r="N145">
            <v>1130</v>
          </cell>
        </row>
        <row r="146">
          <cell r="G146" t="str">
            <v>玉环市海堤安全生态建设工程（五门塘、太平塘、鲜迭大坝）</v>
          </cell>
          <cell r="H146" t="str">
            <v>玉环市海堤安全生态建设工程（五门塘、太平塘、鲜迭大坝）</v>
          </cell>
          <cell r="I146">
            <v>47355</v>
          </cell>
          <cell r="J146">
            <v>0</v>
          </cell>
          <cell r="K146" t="str">
            <v>完成可研审批，新开工</v>
          </cell>
          <cell r="L146">
            <v>1000</v>
          </cell>
          <cell r="M146" t="str">
            <v>在建</v>
          </cell>
          <cell r="N146">
            <v>6454</v>
          </cell>
        </row>
        <row r="147">
          <cell r="G147" t="str">
            <v>台州市南部湾区引水工程</v>
          </cell>
          <cell r="H147" t="str">
            <v>台州市南部湾区引水工程</v>
          </cell>
          <cell r="I147">
            <v>184321</v>
          </cell>
          <cell r="J147">
            <v>68336</v>
          </cell>
          <cell r="K147" t="str">
            <v>主体工程建设</v>
          </cell>
          <cell r="L147">
            <v>8000</v>
          </cell>
          <cell r="M147" t="str">
            <v>在建</v>
          </cell>
          <cell r="N147">
            <v>27185.5</v>
          </cell>
        </row>
        <row r="148">
          <cell r="G148" t="str">
            <v>玉环市漩门湾拓浚扩排工程</v>
          </cell>
          <cell r="H148" t="str">
            <v>玉环市漩门湾拓浚扩排工程</v>
          </cell>
          <cell r="I148">
            <v>115579</v>
          </cell>
          <cell r="J148">
            <v>10045</v>
          </cell>
          <cell r="K148" t="str">
            <v>主体工程建设</v>
          </cell>
          <cell r="L148">
            <v>25000</v>
          </cell>
          <cell r="M148" t="str">
            <v>在建</v>
          </cell>
          <cell r="N148">
            <v>15032</v>
          </cell>
        </row>
        <row r="149">
          <cell r="G149" t="str">
            <v>台州市椒江治理工程（天台始丰溪段）</v>
          </cell>
          <cell r="H149" t="str">
            <v>台州市椒江治理工程（天台始丰溪段）</v>
          </cell>
          <cell r="I149">
            <v>166414</v>
          </cell>
          <cell r="J149">
            <v>66168</v>
          </cell>
          <cell r="K149" t="str">
            <v>主体工程建设</v>
          </cell>
          <cell r="L149">
            <v>40000</v>
          </cell>
          <cell r="M149" t="str">
            <v>在建</v>
          </cell>
          <cell r="N149">
            <v>40685.64</v>
          </cell>
        </row>
        <row r="150">
          <cell r="G150" t="str">
            <v>仙居县永安溪综合治理与生态修复二期工程</v>
          </cell>
          <cell r="H150" t="str">
            <v>永安溪综合治理与生态修复二期工程</v>
          </cell>
          <cell r="I150">
            <v>76236</v>
          </cell>
          <cell r="J150">
            <v>14100</v>
          </cell>
          <cell r="K150" t="str">
            <v>主体工程建设</v>
          </cell>
          <cell r="L150">
            <v>15000</v>
          </cell>
          <cell r="M150" t="str">
            <v>在建</v>
          </cell>
          <cell r="N150">
            <v>11107</v>
          </cell>
        </row>
        <row r="151">
          <cell r="G151" t="str">
            <v>三门县海塘加固工程</v>
          </cell>
          <cell r="H151" t="str">
            <v>三门县海塘加固工程</v>
          </cell>
          <cell r="I151">
            <v>119792</v>
          </cell>
          <cell r="J151">
            <v>12400</v>
          </cell>
          <cell r="K151" t="str">
            <v>主体工程建设</v>
          </cell>
          <cell r="L151">
            <v>10000</v>
          </cell>
          <cell r="M151" t="str">
            <v>在建</v>
          </cell>
          <cell r="N151">
            <v>15378</v>
          </cell>
        </row>
        <row r="152">
          <cell r="G152" t="str">
            <v>三门县东屏水库工程</v>
          </cell>
          <cell r="H152" t="str">
            <v>三门县东屏水库工程</v>
          </cell>
          <cell r="I152">
            <v>70000</v>
          </cell>
          <cell r="J152">
            <v>46393.9591</v>
          </cell>
          <cell r="K152" t="str">
            <v>主体工程建设</v>
          </cell>
          <cell r="L152">
            <v>10000</v>
          </cell>
          <cell r="M152" t="str">
            <v>在建</v>
          </cell>
          <cell r="N152">
            <v>10623</v>
          </cell>
        </row>
        <row r="153">
          <cell r="G153" t="str">
            <v>丽水市大溪治理提升改造工程</v>
          </cell>
        </row>
        <row r="153">
          <cell r="I153">
            <v>85302</v>
          </cell>
          <cell r="J153">
            <v>30688</v>
          </cell>
          <cell r="K153" t="str">
            <v>完成可研审批，新开工</v>
          </cell>
          <cell r="L153">
            <v>30000</v>
          </cell>
          <cell r="M153" t="str">
            <v>完成可研审批</v>
          </cell>
        </row>
        <row r="154">
          <cell r="G154" t="str">
            <v>丽水市滩坑引水工程</v>
          </cell>
          <cell r="H154" t="str">
            <v>丽水市滩坑引水工程</v>
          </cell>
          <cell r="I154">
            <v>70505</v>
          </cell>
          <cell r="J154">
            <v>30000</v>
          </cell>
          <cell r="K154" t="str">
            <v>主体工程建设</v>
          </cell>
          <cell r="L154">
            <v>15000</v>
          </cell>
          <cell r="M154" t="str">
            <v>在建</v>
          </cell>
          <cell r="N154">
            <v>18500</v>
          </cell>
        </row>
        <row r="155">
          <cell r="G155" t="str">
            <v>龙泉市梅溪、八都溪、岩樟溪流域综合治理工程</v>
          </cell>
          <cell r="H155" t="str">
            <v>龙泉市梅溪流域综合治理工程、龙泉市八都溪河流综合治理工程、龙泉市岩樟溪综合治理工程</v>
          </cell>
          <cell r="I155">
            <v>76724</v>
          </cell>
          <cell r="J155">
            <v>43140</v>
          </cell>
          <cell r="K155" t="str">
            <v>主体工程建设</v>
          </cell>
          <cell r="L155">
            <v>10000</v>
          </cell>
          <cell r="M155" t="str">
            <v>在建</v>
          </cell>
          <cell r="N155">
            <v>15000</v>
          </cell>
        </row>
        <row r="156">
          <cell r="G156" t="str">
            <v>龙泉市瑞垟引水工程</v>
          </cell>
          <cell r="H156" t="str">
            <v>龙泉市瑞垟引水工程</v>
          </cell>
          <cell r="I156">
            <v>47680</v>
          </cell>
          <cell r="J156">
            <v>15200</v>
          </cell>
          <cell r="K156" t="str">
            <v>主体工程建设</v>
          </cell>
          <cell r="L156">
            <v>6000</v>
          </cell>
          <cell r="M156" t="str">
            <v>在建</v>
          </cell>
          <cell r="N156">
            <v>6471</v>
          </cell>
        </row>
        <row r="157">
          <cell r="G157" t="str">
            <v>龙泉市竹垟一级水库及供水工程</v>
          </cell>
          <cell r="H157" t="str">
            <v>龙泉市竹垟一级水库及供水工程</v>
          </cell>
          <cell r="I157">
            <v>44243.6</v>
          </cell>
          <cell r="J157">
            <v>0</v>
          </cell>
          <cell r="K157" t="str">
            <v>开工建设</v>
          </cell>
          <cell r="L157">
            <v>7000</v>
          </cell>
          <cell r="M157" t="str">
            <v>在建</v>
          </cell>
          <cell r="N157">
            <v>8430</v>
          </cell>
        </row>
        <row r="158">
          <cell r="G158" t="str">
            <v>青田县瓯江治理二期工程</v>
          </cell>
          <cell r="H158" t="str">
            <v>青田县瓯江治理二期工程</v>
          </cell>
          <cell r="I158">
            <v>16800</v>
          </cell>
          <cell r="J158">
            <v>10367</v>
          </cell>
          <cell r="K158" t="str">
            <v>完工见效</v>
          </cell>
          <cell r="L158">
            <v>6378</v>
          </cell>
          <cell r="M158" t="str">
            <v>在建</v>
          </cell>
          <cell r="N158">
            <v>6378</v>
          </cell>
        </row>
        <row r="159">
          <cell r="G159" t="str">
            <v>青田县小溪水利枢纽工程</v>
          </cell>
          <cell r="H159" t="str">
            <v>青田县小溪水利枢纽</v>
          </cell>
          <cell r="I159">
            <v>145518.25</v>
          </cell>
          <cell r="J159">
            <v>9833</v>
          </cell>
          <cell r="K159" t="str">
            <v>主体工程建设</v>
          </cell>
          <cell r="L159">
            <v>25000</v>
          </cell>
          <cell r="M159" t="str">
            <v>在建</v>
          </cell>
          <cell r="N159">
            <v>33067</v>
          </cell>
        </row>
        <row r="160">
          <cell r="G160" t="str">
            <v>云和县浮云溪流域综合治理工程</v>
          </cell>
          <cell r="H160" t="str">
            <v>云和县浮云溪流域综合治理工程（紧水滩引水）、云和县浮云溪流域综合治理工程(黄桥头)、云和县浮云溪流域综合治理工程(将军桥至三望栏、狮山段、云章下游段)、云和县浮云溪流域综合治理工程(云章段)、云和县浮云溪流域综合治理（ 村头段右岸提升）</v>
          </cell>
          <cell r="I160">
            <v>75000</v>
          </cell>
          <cell r="J160">
            <v>27050</v>
          </cell>
          <cell r="K160" t="str">
            <v>主体工程建设</v>
          </cell>
          <cell r="L160">
            <v>11500</v>
          </cell>
          <cell r="M160" t="str">
            <v>在建</v>
          </cell>
          <cell r="N160">
            <v>14581</v>
          </cell>
        </row>
        <row r="161">
          <cell r="G161" t="str">
            <v>云和县龙泉溪治理二期工程</v>
          </cell>
          <cell r="H161" t="str">
            <v>龙泉溪治理二期</v>
          </cell>
          <cell r="I161">
            <v>9324</v>
          </cell>
          <cell r="J161">
            <v>0</v>
          </cell>
          <cell r="K161" t="str">
            <v>开工建设</v>
          </cell>
          <cell r="L161">
            <v>5000</v>
          </cell>
          <cell r="M161" t="str">
            <v>在建</v>
          </cell>
          <cell r="N161">
            <v>5000</v>
          </cell>
        </row>
        <row r="162">
          <cell r="G162" t="str">
            <v>庆元县兰溪桥水库扩建工程</v>
          </cell>
          <cell r="H162" t="str">
            <v>庆元县兰溪桥水库扩建工程</v>
          </cell>
          <cell r="I162">
            <v>191000</v>
          </cell>
          <cell r="J162">
            <v>75000</v>
          </cell>
          <cell r="K162" t="str">
            <v>主体工程建设</v>
          </cell>
          <cell r="L162">
            <v>40000</v>
          </cell>
          <cell r="M162" t="str">
            <v>在建</v>
          </cell>
          <cell r="N162">
            <v>29750</v>
          </cell>
        </row>
        <row r="163">
          <cell r="G163" t="str">
            <v>庆元县松源溪流域综合治理工程</v>
          </cell>
          <cell r="H163" t="str">
            <v>庆元县松源溪流域综合治理工程</v>
          </cell>
          <cell r="I163">
            <v>60878</v>
          </cell>
          <cell r="J163">
            <v>35620</v>
          </cell>
          <cell r="K163" t="str">
            <v>主体工程建设</v>
          </cell>
          <cell r="L163">
            <v>5000</v>
          </cell>
          <cell r="M163" t="str">
            <v>在建</v>
          </cell>
          <cell r="N163">
            <v>5000</v>
          </cell>
        </row>
        <row r="164">
          <cell r="G164" t="str">
            <v>缙云县好溪流域综合治理工程</v>
          </cell>
          <cell r="H164" t="str">
            <v>缙云县好溪流域综合治理工程</v>
          </cell>
          <cell r="I164">
            <v>152104</v>
          </cell>
          <cell r="J164">
            <v>24798</v>
          </cell>
          <cell r="K164" t="str">
            <v>主体工程建设</v>
          </cell>
          <cell r="L164">
            <v>20000</v>
          </cell>
          <cell r="M164" t="str">
            <v>在建</v>
          </cell>
          <cell r="N164">
            <v>29100</v>
          </cell>
        </row>
        <row r="165">
          <cell r="G165" t="str">
            <v>缙云县潜明水库引水工程</v>
          </cell>
          <cell r="H165" t="str">
            <v>缙云县引调水工程</v>
          </cell>
          <cell r="I165">
            <v>54851</v>
          </cell>
          <cell r="J165">
            <v>18626</v>
          </cell>
          <cell r="K165" t="str">
            <v>主体工程建设</v>
          </cell>
          <cell r="L165">
            <v>10000</v>
          </cell>
          <cell r="M165" t="str">
            <v>在建</v>
          </cell>
          <cell r="N165">
            <v>11000</v>
          </cell>
        </row>
        <row r="166">
          <cell r="G166" t="str">
            <v>遂昌县清水源水库工程</v>
          </cell>
          <cell r="H166" t="str">
            <v>遂昌县清水源水库工程</v>
          </cell>
          <cell r="I166">
            <v>58000</v>
          </cell>
          <cell r="J166">
            <v>47731</v>
          </cell>
          <cell r="K166" t="str">
            <v>主体工程建设</v>
          </cell>
          <cell r="L166">
            <v>8000</v>
          </cell>
          <cell r="M166" t="str">
            <v>在建</v>
          </cell>
          <cell r="N166">
            <v>8045</v>
          </cell>
        </row>
        <row r="167">
          <cell r="G167" t="str">
            <v>松阳县松阴溪流域河流综合治理项目（干流）</v>
          </cell>
          <cell r="H167" t="str">
            <v>松阳县松阴溪流域河流综合治理项目（干流）</v>
          </cell>
          <cell r="I167">
            <v>30058</v>
          </cell>
          <cell r="J167">
            <v>19520</v>
          </cell>
          <cell r="K167" t="str">
            <v>主体工程建设</v>
          </cell>
          <cell r="L167">
            <v>4500</v>
          </cell>
          <cell r="M167" t="str">
            <v>在建</v>
          </cell>
          <cell r="N167">
            <v>4500</v>
          </cell>
        </row>
        <row r="168">
          <cell r="G168" t="str">
            <v>景宁县金村水库及供水工程</v>
          </cell>
          <cell r="H168" t="str">
            <v>景宁县金村水库及供水工程</v>
          </cell>
          <cell r="I168">
            <v>57629</v>
          </cell>
          <cell r="J168">
            <v>44909</v>
          </cell>
          <cell r="K168" t="str">
            <v>主体工程建设</v>
          </cell>
          <cell r="L168">
            <v>10000</v>
          </cell>
          <cell r="M168" t="str">
            <v>在建</v>
          </cell>
          <cell r="N168">
            <v>10025</v>
          </cell>
        </row>
        <row r="169">
          <cell r="G169" t="str">
            <v>景宁县小溪流域综合治理工程（一期）</v>
          </cell>
          <cell r="H169" t="str">
            <v>景宁县小溪流域综合治理工程（一期）</v>
          </cell>
          <cell r="I169">
            <v>42440</v>
          </cell>
          <cell r="J169">
            <v>12087</v>
          </cell>
          <cell r="K169" t="str">
            <v>主体工程建设</v>
          </cell>
          <cell r="L169">
            <v>6000</v>
          </cell>
          <cell r="M169" t="str">
            <v>在建</v>
          </cell>
          <cell r="N169">
            <v>6060</v>
          </cell>
        </row>
        <row r="170">
          <cell r="G170" t="str">
            <v>钱塘江北岸秧田庙至塔山坝段海塘工程（堤脚部分）</v>
          </cell>
          <cell r="H170" t="str">
            <v>钱塘江北岸秧田庙至塔山坝段海塘工程（堤脚部分）</v>
          </cell>
          <cell r="I170">
            <v>59000</v>
          </cell>
          <cell r="J170">
            <v>0</v>
          </cell>
          <cell r="K170" t="str">
            <v>开工建设</v>
          </cell>
          <cell r="L170">
            <v>15129</v>
          </cell>
          <cell r="M170" t="str">
            <v>在建</v>
          </cell>
          <cell r="N170">
            <v>15136.3</v>
          </cell>
        </row>
        <row r="171">
          <cell r="G171" t="str">
            <v>钱塘江西江塘闻堰段海塘提标加固工程</v>
          </cell>
        </row>
        <row r="171">
          <cell r="I171">
            <v>56500</v>
          </cell>
          <cell r="J171">
            <v>0</v>
          </cell>
          <cell r="K171" t="str">
            <v>完成可研审批，新开工</v>
          </cell>
          <cell r="L171">
            <v>14865</v>
          </cell>
          <cell r="M171" t="str">
            <v>完成可研审批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4"/>
  <sheetViews>
    <sheetView view="pageBreakPreview" zoomScaleNormal="115" zoomScaleSheetLayoutView="100" workbookViewId="0">
      <pane xSplit="2" ySplit="5" topLeftCell="C71" activePane="bottomRight" state="frozenSplit"/>
      <selection/>
      <selection pane="topRight"/>
      <selection pane="bottomLeft"/>
      <selection pane="bottomRight" activeCell="G84" sqref="G84"/>
    </sheetView>
  </sheetViews>
  <sheetFormatPr defaultColWidth="9" defaultRowHeight="14.25"/>
  <cols>
    <col min="1" max="1" width="4.66666666666667" style="75" customWidth="true"/>
    <col min="2" max="2" width="10.5" style="76" customWidth="true"/>
    <col min="3" max="3" width="5.875" style="76" customWidth="true"/>
    <col min="4" max="4" width="6.5" style="77" customWidth="true"/>
    <col min="5" max="5" width="8.5" style="77" customWidth="true"/>
    <col min="6" max="7" width="7.66666666666667" style="77" customWidth="true"/>
    <col min="8" max="8" width="7.44166666666667" style="77" customWidth="true"/>
    <col min="9" max="9" width="7.66666666666667" style="77" customWidth="true"/>
    <col min="10" max="10" width="7.55833333333333" style="78" customWidth="true"/>
    <col min="11" max="11" width="7.775" style="76" customWidth="true"/>
    <col min="12" max="12" width="10.4416666666667" style="79" customWidth="true"/>
    <col min="13" max="13" width="9" style="80" customWidth="true"/>
    <col min="14" max="16383" width="9" style="80"/>
  </cols>
  <sheetData>
    <row r="1" ht="21" customHeight="true" spans="1:2">
      <c r="A1" s="81" t="s">
        <v>0</v>
      </c>
      <c r="B1" s="81"/>
    </row>
    <row r="2" ht="24" spans="1:1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ht="19.95" customHeight="true" spans="1:11">
      <c r="A3" s="83" t="s">
        <v>2</v>
      </c>
      <c r="B3" s="83" t="s">
        <v>3</v>
      </c>
      <c r="C3" s="84" t="s">
        <v>4</v>
      </c>
      <c r="D3" s="85"/>
      <c r="E3" s="85"/>
      <c r="F3" s="86" t="s">
        <v>5</v>
      </c>
      <c r="G3" s="86"/>
      <c r="H3" s="86"/>
      <c r="I3" s="86"/>
      <c r="J3" s="86"/>
      <c r="K3" s="86"/>
    </row>
    <row r="4" ht="45" customHeight="true" spans="1:11">
      <c r="A4" s="86"/>
      <c r="B4" s="86"/>
      <c r="C4" s="83" t="s">
        <v>6</v>
      </c>
      <c r="D4" s="87" t="s">
        <v>7</v>
      </c>
      <c r="E4" s="105" t="s">
        <v>8</v>
      </c>
      <c r="F4" s="106" t="s">
        <v>9</v>
      </c>
      <c r="G4" s="106" t="s">
        <v>10</v>
      </c>
      <c r="H4" s="106" t="s">
        <v>11</v>
      </c>
      <c r="I4" s="106" t="s">
        <v>12</v>
      </c>
      <c r="J4" s="116" t="s">
        <v>13</v>
      </c>
      <c r="K4" s="116" t="s">
        <v>14</v>
      </c>
    </row>
    <row r="5" ht="18" customHeight="true" spans="1:11">
      <c r="A5" s="86"/>
      <c r="B5" s="86"/>
      <c r="C5" s="83" t="s">
        <v>15</v>
      </c>
      <c r="D5" s="88" t="s">
        <v>15</v>
      </c>
      <c r="E5" s="107"/>
      <c r="F5" s="106" t="s">
        <v>16</v>
      </c>
      <c r="G5" s="106" t="s">
        <v>16</v>
      </c>
      <c r="H5" s="106" t="s">
        <v>16</v>
      </c>
      <c r="I5" s="106" t="s">
        <v>16</v>
      </c>
      <c r="J5" s="117"/>
      <c r="K5" s="117"/>
    </row>
    <row r="6" ht="17.25" customHeight="true" spans="1:13">
      <c r="A6" s="89"/>
      <c r="B6" s="90" t="s">
        <v>17</v>
      </c>
      <c r="C6" s="90">
        <v>500</v>
      </c>
      <c r="D6" s="91">
        <f>SUM(D8:D113)/2+D7</f>
        <v>621.83936509</v>
      </c>
      <c r="E6" s="108">
        <f>D6/C6</f>
        <v>1.24367873018</v>
      </c>
      <c r="F6" s="109">
        <v>642818.896</v>
      </c>
      <c r="G6" s="109">
        <v>160990</v>
      </c>
      <c r="H6" s="109">
        <v>642184.896</v>
      </c>
      <c r="I6" s="109">
        <v>160990</v>
      </c>
      <c r="J6" s="118">
        <v>0.999013719098886</v>
      </c>
      <c r="K6" s="118">
        <v>1</v>
      </c>
      <c r="L6" s="119"/>
      <c r="M6" s="123"/>
    </row>
    <row r="7" ht="17.25" customHeight="true" spans="1:13">
      <c r="A7" s="92"/>
      <c r="B7" s="93" t="s">
        <v>18</v>
      </c>
      <c r="C7" s="94">
        <v>3</v>
      </c>
      <c r="D7" s="95">
        <v>1.51363</v>
      </c>
      <c r="E7" s="110">
        <v>0.504543333333333</v>
      </c>
      <c r="F7" s="111" t="s">
        <v>19</v>
      </c>
      <c r="G7" s="111" t="s">
        <v>19</v>
      </c>
      <c r="H7" s="111" t="s">
        <v>19</v>
      </c>
      <c r="I7" s="111" t="s">
        <v>19</v>
      </c>
      <c r="J7" s="120" t="s">
        <v>19</v>
      </c>
      <c r="K7" s="120" t="s">
        <v>19</v>
      </c>
      <c r="L7" s="119"/>
      <c r="M7" s="123"/>
    </row>
    <row r="8" ht="17.25" customHeight="true" spans="1:13">
      <c r="A8" s="96" t="s">
        <v>20</v>
      </c>
      <c r="B8" s="1" t="s">
        <v>21</v>
      </c>
      <c r="C8" s="95">
        <v>49.9</v>
      </c>
      <c r="D8" s="95">
        <v>58.748738</v>
      </c>
      <c r="E8" s="110">
        <v>1.17732941883768</v>
      </c>
      <c r="F8" s="112">
        <v>46451</v>
      </c>
      <c r="G8" s="112">
        <v>15141</v>
      </c>
      <c r="H8" s="112">
        <v>46451</v>
      </c>
      <c r="I8" s="112">
        <v>15141</v>
      </c>
      <c r="J8" s="120">
        <v>1</v>
      </c>
      <c r="K8" s="120">
        <v>1</v>
      </c>
      <c r="L8" s="119"/>
      <c r="M8" s="123"/>
    </row>
    <row r="9" ht="17.25" customHeight="true" spans="1:13">
      <c r="A9" s="89">
        <v>1</v>
      </c>
      <c r="B9" s="97" t="s">
        <v>22</v>
      </c>
      <c r="C9" s="98">
        <v>7.8</v>
      </c>
      <c r="D9" s="99">
        <v>9.2455</v>
      </c>
      <c r="E9" s="113">
        <v>1.18532051282051</v>
      </c>
      <c r="F9" s="114">
        <v>20101</v>
      </c>
      <c r="G9" s="114">
        <v>6455</v>
      </c>
      <c r="H9" s="114">
        <v>20101</v>
      </c>
      <c r="I9" s="114">
        <v>6455</v>
      </c>
      <c r="J9" s="104">
        <v>1</v>
      </c>
      <c r="K9" s="104">
        <v>1</v>
      </c>
      <c r="L9" s="119"/>
      <c r="M9" s="123"/>
    </row>
    <row r="10" s="74" customFormat="true" ht="17.25" customHeight="true" spans="1:13">
      <c r="A10" s="89">
        <v>2</v>
      </c>
      <c r="B10" s="100" t="s">
        <v>23</v>
      </c>
      <c r="C10" s="99">
        <v>6.5</v>
      </c>
      <c r="D10" s="99">
        <v>7.505368</v>
      </c>
      <c r="E10" s="113">
        <v>1.154672</v>
      </c>
      <c r="F10" s="114">
        <v>403</v>
      </c>
      <c r="G10" s="114">
        <v>80</v>
      </c>
      <c r="H10" s="114">
        <v>403</v>
      </c>
      <c r="I10" s="114">
        <v>80</v>
      </c>
      <c r="J10" s="104">
        <v>1</v>
      </c>
      <c r="K10" s="104">
        <v>1</v>
      </c>
      <c r="L10" s="119"/>
      <c r="M10" s="123"/>
    </row>
    <row r="11" s="74" customFormat="true" ht="17.25" customHeight="true" spans="1:13">
      <c r="A11" s="101">
        <v>3</v>
      </c>
      <c r="B11" s="100" t="s">
        <v>24</v>
      </c>
      <c r="C11" s="99">
        <v>6.8</v>
      </c>
      <c r="D11" s="99">
        <v>8.264</v>
      </c>
      <c r="E11" s="113">
        <v>1.21529411764706</v>
      </c>
      <c r="F11" s="114">
        <v>180</v>
      </c>
      <c r="G11" s="114">
        <v>90</v>
      </c>
      <c r="H11" s="114">
        <v>180</v>
      </c>
      <c r="I11" s="114">
        <v>90</v>
      </c>
      <c r="J11" s="104">
        <v>1</v>
      </c>
      <c r="K11" s="104">
        <v>1</v>
      </c>
      <c r="L11" s="121"/>
      <c r="M11" s="124"/>
    </row>
    <row r="12" s="74" customFormat="true" ht="17.25" customHeight="true" spans="1:13">
      <c r="A12" s="101">
        <v>4</v>
      </c>
      <c r="B12" s="101" t="s">
        <v>25</v>
      </c>
      <c r="C12" s="99">
        <v>10.5</v>
      </c>
      <c r="D12" s="99">
        <v>12.4974</v>
      </c>
      <c r="E12" s="113">
        <v>1.19022857142857</v>
      </c>
      <c r="F12" s="114">
        <v>509</v>
      </c>
      <c r="G12" s="114">
        <v>157</v>
      </c>
      <c r="H12" s="114">
        <v>509</v>
      </c>
      <c r="I12" s="114">
        <v>157</v>
      </c>
      <c r="J12" s="104">
        <v>1</v>
      </c>
      <c r="K12" s="104">
        <v>1</v>
      </c>
      <c r="L12" s="121"/>
      <c r="M12" s="124"/>
    </row>
    <row r="13" ht="17.25" customHeight="true" spans="1:13">
      <c r="A13" s="89">
        <v>5</v>
      </c>
      <c r="B13" s="89" t="s">
        <v>26</v>
      </c>
      <c r="C13" s="98">
        <v>4.3</v>
      </c>
      <c r="D13" s="99">
        <v>5.4082</v>
      </c>
      <c r="E13" s="113">
        <v>1.25772093023256</v>
      </c>
      <c r="F13" s="114">
        <v>100</v>
      </c>
      <c r="G13" s="114">
        <v>60</v>
      </c>
      <c r="H13" s="114">
        <v>100</v>
      </c>
      <c r="I13" s="114">
        <v>60</v>
      </c>
      <c r="J13" s="104">
        <v>1</v>
      </c>
      <c r="K13" s="104">
        <v>1</v>
      </c>
      <c r="L13" s="119"/>
      <c r="M13" s="123"/>
    </row>
    <row r="14" ht="17.25" customHeight="true" spans="1:13">
      <c r="A14" s="89">
        <v>6</v>
      </c>
      <c r="B14" s="89" t="s">
        <v>27</v>
      </c>
      <c r="C14" s="98">
        <v>4.6</v>
      </c>
      <c r="D14" s="99">
        <v>5.36342</v>
      </c>
      <c r="E14" s="113">
        <v>1.16596086956522</v>
      </c>
      <c r="F14" s="114">
        <v>7558</v>
      </c>
      <c r="G14" s="114">
        <v>1865</v>
      </c>
      <c r="H14" s="114">
        <v>7558</v>
      </c>
      <c r="I14" s="114">
        <v>1865</v>
      </c>
      <c r="J14" s="104">
        <v>1</v>
      </c>
      <c r="K14" s="104">
        <v>1</v>
      </c>
      <c r="L14" s="119"/>
      <c r="M14" s="123"/>
    </row>
    <row r="15" ht="17.25" customHeight="true" spans="1:13">
      <c r="A15" s="89">
        <v>7</v>
      </c>
      <c r="B15" s="89" t="s">
        <v>28</v>
      </c>
      <c r="C15" s="98">
        <v>6.1</v>
      </c>
      <c r="D15" s="99">
        <v>6.09665</v>
      </c>
      <c r="E15" s="113">
        <v>1</v>
      </c>
      <c r="F15" s="114">
        <v>13054</v>
      </c>
      <c r="G15" s="114">
        <v>4874</v>
      </c>
      <c r="H15" s="114">
        <v>13054</v>
      </c>
      <c r="I15" s="114">
        <v>4874</v>
      </c>
      <c r="J15" s="104">
        <v>1</v>
      </c>
      <c r="K15" s="104">
        <v>1</v>
      </c>
      <c r="L15" s="119"/>
      <c r="M15" s="123"/>
    </row>
    <row r="16" ht="17.25" customHeight="true" spans="1:13">
      <c r="A16" s="89">
        <v>8</v>
      </c>
      <c r="B16" s="89" t="s">
        <v>29</v>
      </c>
      <c r="C16" s="98">
        <v>3.2</v>
      </c>
      <c r="D16" s="99">
        <v>4.3682</v>
      </c>
      <c r="E16" s="113">
        <v>1.3650625</v>
      </c>
      <c r="F16" s="114">
        <v>4546</v>
      </c>
      <c r="G16" s="114">
        <v>1560</v>
      </c>
      <c r="H16" s="114">
        <v>4546</v>
      </c>
      <c r="I16" s="114">
        <v>1560</v>
      </c>
      <c r="J16" s="104">
        <v>1</v>
      </c>
      <c r="K16" s="104">
        <v>1</v>
      </c>
      <c r="L16" s="119"/>
      <c r="M16" s="123"/>
    </row>
    <row r="17" ht="17.25" customHeight="true" spans="1:13">
      <c r="A17" s="102" t="s">
        <v>30</v>
      </c>
      <c r="B17" s="1" t="s">
        <v>31</v>
      </c>
      <c r="C17" s="95">
        <v>100</v>
      </c>
      <c r="D17" s="95">
        <v>120.8077</v>
      </c>
      <c r="E17" s="110">
        <v>1.208077</v>
      </c>
      <c r="F17" s="115" t="s">
        <v>19</v>
      </c>
      <c r="G17" s="115" t="s">
        <v>19</v>
      </c>
      <c r="H17" s="115" t="s">
        <v>19</v>
      </c>
      <c r="I17" s="115" t="s">
        <v>19</v>
      </c>
      <c r="J17" s="120" t="s">
        <v>19</v>
      </c>
      <c r="K17" s="120" t="s">
        <v>19</v>
      </c>
      <c r="L17" s="119"/>
      <c r="M17" s="123"/>
    </row>
    <row r="18" ht="17.25" customHeight="true" spans="1:13">
      <c r="A18" s="89">
        <v>9</v>
      </c>
      <c r="B18" s="89" t="s">
        <v>32</v>
      </c>
      <c r="C18" s="98">
        <v>21.5</v>
      </c>
      <c r="D18" s="99">
        <v>32.3241</v>
      </c>
      <c r="E18" s="113">
        <v>1.50344651162791</v>
      </c>
      <c r="F18" s="104" t="s">
        <v>19</v>
      </c>
      <c r="G18" s="104" t="s">
        <v>19</v>
      </c>
      <c r="H18" s="104" t="s">
        <v>19</v>
      </c>
      <c r="I18" s="104" t="s">
        <v>19</v>
      </c>
      <c r="J18" s="104" t="s">
        <v>19</v>
      </c>
      <c r="K18" s="104" t="s">
        <v>19</v>
      </c>
      <c r="L18" s="119"/>
      <c r="M18" s="123"/>
    </row>
    <row r="19" ht="17.25" customHeight="true" spans="1:13">
      <c r="A19" s="89">
        <v>10</v>
      </c>
      <c r="B19" s="97" t="s">
        <v>33</v>
      </c>
      <c r="C19" s="98">
        <v>8.4</v>
      </c>
      <c r="D19" s="99">
        <v>8.7578</v>
      </c>
      <c r="E19" s="113">
        <v>1.04259523809524</v>
      </c>
      <c r="F19" s="104" t="s">
        <v>19</v>
      </c>
      <c r="G19" s="104" t="s">
        <v>19</v>
      </c>
      <c r="H19" s="104" t="s">
        <v>19</v>
      </c>
      <c r="I19" s="104" t="s">
        <v>19</v>
      </c>
      <c r="J19" s="104" t="s">
        <v>19</v>
      </c>
      <c r="K19" s="104" t="s">
        <v>19</v>
      </c>
      <c r="L19" s="119"/>
      <c r="M19" s="123"/>
    </row>
    <row r="20" ht="17.25" customHeight="true" spans="1:13">
      <c r="A20" s="89">
        <v>11</v>
      </c>
      <c r="B20" s="97" t="s">
        <v>34</v>
      </c>
      <c r="C20" s="98">
        <v>3.1</v>
      </c>
      <c r="D20" s="99">
        <v>3.4277</v>
      </c>
      <c r="E20" s="113">
        <v>1.10570967741935</v>
      </c>
      <c r="F20" s="104" t="s">
        <v>19</v>
      </c>
      <c r="G20" s="104" t="s">
        <v>19</v>
      </c>
      <c r="H20" s="104" t="s">
        <v>19</v>
      </c>
      <c r="I20" s="104" t="s">
        <v>19</v>
      </c>
      <c r="J20" s="104" t="s">
        <v>19</v>
      </c>
      <c r="K20" s="104" t="s">
        <v>19</v>
      </c>
      <c r="L20" s="119"/>
      <c r="M20" s="123"/>
    </row>
    <row r="21" ht="17.25" customHeight="true" spans="1:13">
      <c r="A21" s="89">
        <v>12</v>
      </c>
      <c r="B21" s="97" t="s">
        <v>35</v>
      </c>
      <c r="C21" s="98">
        <v>3.4</v>
      </c>
      <c r="D21" s="99">
        <v>4.1801</v>
      </c>
      <c r="E21" s="113">
        <v>1.22944117647059</v>
      </c>
      <c r="F21" s="104" t="s">
        <v>19</v>
      </c>
      <c r="G21" s="104" t="s">
        <v>19</v>
      </c>
      <c r="H21" s="104" t="s">
        <v>19</v>
      </c>
      <c r="I21" s="104" t="s">
        <v>19</v>
      </c>
      <c r="J21" s="104" t="s">
        <v>19</v>
      </c>
      <c r="K21" s="104" t="s">
        <v>19</v>
      </c>
      <c r="L21" s="119"/>
      <c r="M21" s="123"/>
    </row>
    <row r="22" ht="17.25" customHeight="true" spans="1:13">
      <c r="A22" s="89">
        <v>13</v>
      </c>
      <c r="B22" s="97" t="s">
        <v>36</v>
      </c>
      <c r="C22" s="98">
        <v>7.7</v>
      </c>
      <c r="D22" s="99">
        <v>7.9565</v>
      </c>
      <c r="E22" s="113">
        <v>1.03331168831169</v>
      </c>
      <c r="F22" s="104" t="s">
        <v>19</v>
      </c>
      <c r="G22" s="104" t="s">
        <v>19</v>
      </c>
      <c r="H22" s="104" t="s">
        <v>19</v>
      </c>
      <c r="I22" s="104" t="s">
        <v>19</v>
      </c>
      <c r="J22" s="104" t="s">
        <v>19</v>
      </c>
      <c r="K22" s="104" t="s">
        <v>19</v>
      </c>
      <c r="L22" s="119"/>
      <c r="M22" s="123"/>
    </row>
    <row r="23" ht="17.25" customHeight="true" spans="1:13">
      <c r="A23" s="89">
        <v>14</v>
      </c>
      <c r="B23" s="97" t="s">
        <v>37</v>
      </c>
      <c r="C23" s="98">
        <v>5.6</v>
      </c>
      <c r="D23" s="99">
        <v>7.7741</v>
      </c>
      <c r="E23" s="113">
        <v>1.38823214285714</v>
      </c>
      <c r="F23" s="104" t="s">
        <v>19</v>
      </c>
      <c r="G23" s="104" t="s">
        <v>19</v>
      </c>
      <c r="H23" s="104" t="s">
        <v>19</v>
      </c>
      <c r="I23" s="104" t="s">
        <v>19</v>
      </c>
      <c r="J23" s="104" t="s">
        <v>19</v>
      </c>
      <c r="K23" s="104" t="s">
        <v>19</v>
      </c>
      <c r="L23" s="119"/>
      <c r="M23" s="123"/>
    </row>
    <row r="24" ht="17.25" customHeight="true" spans="1:13">
      <c r="A24" s="89">
        <v>15</v>
      </c>
      <c r="B24" s="97" t="s">
        <v>38</v>
      </c>
      <c r="C24" s="98">
        <v>21.3</v>
      </c>
      <c r="D24" s="99">
        <v>19.7548</v>
      </c>
      <c r="E24" s="113">
        <v>0.927455399061033</v>
      </c>
      <c r="F24" s="104" t="s">
        <v>19</v>
      </c>
      <c r="G24" s="104" t="s">
        <v>19</v>
      </c>
      <c r="H24" s="104" t="s">
        <v>19</v>
      </c>
      <c r="I24" s="104" t="s">
        <v>19</v>
      </c>
      <c r="J24" s="104" t="s">
        <v>19</v>
      </c>
      <c r="K24" s="104" t="s">
        <v>19</v>
      </c>
      <c r="L24" s="119"/>
      <c r="M24" s="123"/>
    </row>
    <row r="25" ht="17.25" customHeight="true" spans="1:13">
      <c r="A25" s="101">
        <v>16</v>
      </c>
      <c r="B25" s="89" t="s">
        <v>39</v>
      </c>
      <c r="C25" s="98">
        <v>8</v>
      </c>
      <c r="D25" s="99">
        <v>8.0587</v>
      </c>
      <c r="E25" s="113">
        <v>1.0073375</v>
      </c>
      <c r="F25" s="104" t="s">
        <v>19</v>
      </c>
      <c r="G25" s="104" t="s">
        <v>19</v>
      </c>
      <c r="H25" s="104" t="s">
        <v>19</v>
      </c>
      <c r="I25" s="104" t="s">
        <v>19</v>
      </c>
      <c r="J25" s="104" t="s">
        <v>19</v>
      </c>
      <c r="K25" s="104" t="s">
        <v>19</v>
      </c>
      <c r="L25" s="119"/>
      <c r="M25" s="123"/>
    </row>
    <row r="26" ht="17.25" customHeight="true" spans="1:13">
      <c r="A26" s="101">
        <v>17</v>
      </c>
      <c r="B26" s="89" t="s">
        <v>40</v>
      </c>
      <c r="C26" s="98">
        <v>7.5</v>
      </c>
      <c r="D26" s="99">
        <v>12.7081</v>
      </c>
      <c r="E26" s="113">
        <v>1.69441333333333</v>
      </c>
      <c r="F26" s="104" t="s">
        <v>19</v>
      </c>
      <c r="G26" s="104" t="s">
        <v>19</v>
      </c>
      <c r="H26" s="104" t="s">
        <v>19</v>
      </c>
      <c r="I26" s="104" t="s">
        <v>19</v>
      </c>
      <c r="J26" s="104" t="s">
        <v>19</v>
      </c>
      <c r="K26" s="104" t="s">
        <v>19</v>
      </c>
      <c r="L26" s="119"/>
      <c r="M26" s="123"/>
    </row>
    <row r="27" ht="17.25" customHeight="true" spans="1:13">
      <c r="A27" s="101">
        <v>18</v>
      </c>
      <c r="B27" s="89" t="s">
        <v>41</v>
      </c>
      <c r="C27" s="98">
        <v>10.5</v>
      </c>
      <c r="D27" s="99">
        <v>11.589</v>
      </c>
      <c r="E27" s="113">
        <v>1.10371428571429</v>
      </c>
      <c r="F27" s="104" t="s">
        <v>19</v>
      </c>
      <c r="G27" s="104" t="s">
        <v>19</v>
      </c>
      <c r="H27" s="104" t="s">
        <v>19</v>
      </c>
      <c r="I27" s="104" t="s">
        <v>19</v>
      </c>
      <c r="J27" s="104" t="s">
        <v>19</v>
      </c>
      <c r="K27" s="104" t="s">
        <v>19</v>
      </c>
      <c r="L27" s="119"/>
      <c r="M27" s="123"/>
    </row>
    <row r="28" ht="17.25" customHeight="true" spans="1:13">
      <c r="A28" s="89">
        <v>19</v>
      </c>
      <c r="B28" s="89" t="s">
        <v>42</v>
      </c>
      <c r="C28" s="98">
        <v>3</v>
      </c>
      <c r="D28" s="99">
        <v>4.2768</v>
      </c>
      <c r="E28" s="113">
        <v>1.4256</v>
      </c>
      <c r="F28" s="104" t="s">
        <v>19</v>
      </c>
      <c r="G28" s="104" t="s">
        <v>19</v>
      </c>
      <c r="H28" s="104" t="s">
        <v>19</v>
      </c>
      <c r="I28" s="104" t="s">
        <v>19</v>
      </c>
      <c r="J28" s="104" t="s">
        <v>19</v>
      </c>
      <c r="K28" s="104" t="s">
        <v>19</v>
      </c>
      <c r="L28" s="119"/>
      <c r="M28" s="123"/>
    </row>
    <row r="29" ht="17.25" customHeight="true" spans="1:13">
      <c r="A29" s="102" t="s">
        <v>43</v>
      </c>
      <c r="B29" s="1" t="s">
        <v>44</v>
      </c>
      <c r="C29" s="95">
        <v>70</v>
      </c>
      <c r="D29" s="95">
        <v>82.446879</v>
      </c>
      <c r="E29" s="110">
        <v>1.17781255714286</v>
      </c>
      <c r="F29" s="112">
        <v>15767.34</v>
      </c>
      <c r="G29" s="112">
        <v>4762</v>
      </c>
      <c r="H29" s="112">
        <v>15242.34</v>
      </c>
      <c r="I29" s="112">
        <v>4762</v>
      </c>
      <c r="J29" s="120">
        <v>0.966703324720593</v>
      </c>
      <c r="K29" s="120">
        <v>1</v>
      </c>
      <c r="L29" s="119"/>
      <c r="M29" s="123"/>
    </row>
    <row r="30" ht="17.25" customHeight="true" spans="1:13">
      <c r="A30" s="89">
        <v>20</v>
      </c>
      <c r="B30" s="89" t="s">
        <v>45</v>
      </c>
      <c r="C30" s="98">
        <v>9.6</v>
      </c>
      <c r="D30" s="99">
        <v>11.50683</v>
      </c>
      <c r="E30" s="113">
        <v>1.198628125</v>
      </c>
      <c r="F30" s="104" t="s">
        <v>19</v>
      </c>
      <c r="G30" s="104" t="s">
        <v>19</v>
      </c>
      <c r="H30" s="104" t="s">
        <v>19</v>
      </c>
      <c r="I30" s="104" t="s">
        <v>19</v>
      </c>
      <c r="J30" s="104" t="s">
        <v>19</v>
      </c>
      <c r="K30" s="104" t="s">
        <v>19</v>
      </c>
      <c r="L30" s="119"/>
      <c r="M30" s="123"/>
    </row>
    <row r="31" ht="17.25" customHeight="true" spans="1:13">
      <c r="A31" s="89">
        <v>21</v>
      </c>
      <c r="B31" s="89" t="s">
        <v>46</v>
      </c>
      <c r="C31" s="98">
        <v>3</v>
      </c>
      <c r="D31" s="99">
        <v>4.751204</v>
      </c>
      <c r="E31" s="113">
        <v>1.58373466666667</v>
      </c>
      <c r="F31" s="114">
        <v>50</v>
      </c>
      <c r="G31" s="114">
        <v>30</v>
      </c>
      <c r="H31" s="114">
        <v>50</v>
      </c>
      <c r="I31" s="114">
        <v>30</v>
      </c>
      <c r="J31" s="104">
        <v>1</v>
      </c>
      <c r="K31" s="104">
        <v>1</v>
      </c>
      <c r="L31" s="119"/>
      <c r="M31" s="123"/>
    </row>
    <row r="32" s="74" customFormat="true" ht="17.25" customHeight="true" spans="1:13">
      <c r="A32" s="101">
        <v>22</v>
      </c>
      <c r="B32" s="101" t="s">
        <v>47</v>
      </c>
      <c r="C32" s="99">
        <v>8</v>
      </c>
      <c r="D32" s="99">
        <v>5.749699</v>
      </c>
      <c r="E32" s="113">
        <v>0.718712375</v>
      </c>
      <c r="F32" s="114">
        <v>91</v>
      </c>
      <c r="G32" s="114">
        <v>40</v>
      </c>
      <c r="H32" s="114">
        <v>91</v>
      </c>
      <c r="I32" s="114">
        <v>40</v>
      </c>
      <c r="J32" s="104">
        <v>1</v>
      </c>
      <c r="K32" s="104">
        <v>1</v>
      </c>
      <c r="L32" s="121"/>
      <c r="M32" s="124"/>
    </row>
    <row r="33" s="74" customFormat="true" ht="17.25" customHeight="true" spans="1:13">
      <c r="A33" s="101">
        <v>23</v>
      </c>
      <c r="B33" s="101" t="s">
        <v>48</v>
      </c>
      <c r="C33" s="99">
        <v>2.5</v>
      </c>
      <c r="D33" s="99">
        <v>3.50893</v>
      </c>
      <c r="E33" s="113">
        <v>1.403572</v>
      </c>
      <c r="F33" s="114">
        <v>40</v>
      </c>
      <c r="G33" s="114">
        <v>30</v>
      </c>
      <c r="H33" s="114">
        <v>40</v>
      </c>
      <c r="I33" s="114">
        <v>30</v>
      </c>
      <c r="J33" s="104">
        <v>1</v>
      </c>
      <c r="K33" s="104">
        <v>1</v>
      </c>
      <c r="L33" s="121"/>
      <c r="M33" s="124"/>
    </row>
    <row r="34" s="74" customFormat="true" ht="17.25" customHeight="true" spans="1:13">
      <c r="A34" s="101">
        <v>24</v>
      </c>
      <c r="B34" s="101" t="s">
        <v>49</v>
      </c>
      <c r="C34" s="99">
        <v>2</v>
      </c>
      <c r="D34" s="99">
        <v>2.274643</v>
      </c>
      <c r="E34" s="113">
        <v>1.1373215</v>
      </c>
      <c r="F34" s="114">
        <v>500</v>
      </c>
      <c r="G34" s="114">
        <v>230</v>
      </c>
      <c r="H34" s="114">
        <v>420</v>
      </c>
      <c r="I34" s="114">
        <v>230</v>
      </c>
      <c r="J34" s="104">
        <v>0.84</v>
      </c>
      <c r="K34" s="104">
        <v>1</v>
      </c>
      <c r="L34" s="121"/>
      <c r="M34" s="124"/>
    </row>
    <row r="35" s="74" customFormat="true" ht="17.25" customHeight="true" spans="1:13">
      <c r="A35" s="101">
        <v>25</v>
      </c>
      <c r="B35" s="101" t="s">
        <v>50</v>
      </c>
      <c r="C35" s="99">
        <v>6.1</v>
      </c>
      <c r="D35" s="99">
        <v>7.5671</v>
      </c>
      <c r="E35" s="113">
        <v>1.24050819672131</v>
      </c>
      <c r="F35" s="114">
        <v>75.34</v>
      </c>
      <c r="G35" s="114">
        <v>70</v>
      </c>
      <c r="H35" s="114">
        <v>75.34</v>
      </c>
      <c r="I35" s="114">
        <v>70</v>
      </c>
      <c r="J35" s="104">
        <v>1</v>
      </c>
      <c r="K35" s="104">
        <v>1</v>
      </c>
      <c r="L35" s="121"/>
      <c r="M35" s="124"/>
    </row>
    <row r="36" s="74" customFormat="true" ht="17.25" customHeight="true" spans="1:13">
      <c r="A36" s="101">
        <v>26</v>
      </c>
      <c r="B36" s="101" t="s">
        <v>51</v>
      </c>
      <c r="C36" s="99">
        <v>5</v>
      </c>
      <c r="D36" s="99">
        <v>8.167267</v>
      </c>
      <c r="E36" s="113">
        <v>1.6334534</v>
      </c>
      <c r="F36" s="114">
        <v>270</v>
      </c>
      <c r="G36" s="114">
        <v>70</v>
      </c>
      <c r="H36" s="114">
        <v>270</v>
      </c>
      <c r="I36" s="114">
        <v>70</v>
      </c>
      <c r="J36" s="104">
        <v>1</v>
      </c>
      <c r="K36" s="104">
        <v>1</v>
      </c>
      <c r="L36" s="121"/>
      <c r="M36" s="124"/>
    </row>
    <row r="37" s="74" customFormat="true" ht="17.25" customHeight="true" spans="1:13">
      <c r="A37" s="101">
        <v>27</v>
      </c>
      <c r="B37" s="101" t="s">
        <v>52</v>
      </c>
      <c r="C37" s="99">
        <v>6</v>
      </c>
      <c r="D37" s="99">
        <v>7.4336</v>
      </c>
      <c r="E37" s="113">
        <v>1.23893333333333</v>
      </c>
      <c r="F37" s="114">
        <v>4541</v>
      </c>
      <c r="G37" s="114">
        <v>1292</v>
      </c>
      <c r="H37" s="114">
        <v>4096</v>
      </c>
      <c r="I37" s="114">
        <v>1292</v>
      </c>
      <c r="J37" s="104">
        <v>0.902003963884607</v>
      </c>
      <c r="K37" s="104">
        <v>1</v>
      </c>
      <c r="L37" s="121"/>
      <c r="M37" s="124"/>
    </row>
    <row r="38" s="74" customFormat="true" ht="17.25" customHeight="true" spans="1:13">
      <c r="A38" s="101">
        <v>28</v>
      </c>
      <c r="B38" s="101" t="s">
        <v>53</v>
      </c>
      <c r="C38" s="99">
        <v>9</v>
      </c>
      <c r="D38" s="99">
        <v>11.201288</v>
      </c>
      <c r="E38" s="113">
        <v>1.24458755555556</v>
      </c>
      <c r="F38" s="114">
        <v>70</v>
      </c>
      <c r="G38" s="114">
        <v>70</v>
      </c>
      <c r="H38" s="114">
        <v>70</v>
      </c>
      <c r="I38" s="114">
        <v>70</v>
      </c>
      <c r="J38" s="104">
        <v>1</v>
      </c>
      <c r="K38" s="104">
        <v>1</v>
      </c>
      <c r="L38" s="121"/>
      <c r="M38" s="124"/>
    </row>
    <row r="39" s="74" customFormat="true" ht="17.25" customHeight="true" spans="1:13">
      <c r="A39" s="101">
        <v>29</v>
      </c>
      <c r="B39" s="103" t="s">
        <v>54</v>
      </c>
      <c r="C39" s="99">
        <v>7</v>
      </c>
      <c r="D39" s="99">
        <v>7.74535</v>
      </c>
      <c r="E39" s="113">
        <v>1.10647857142857</v>
      </c>
      <c r="F39" s="114">
        <v>120</v>
      </c>
      <c r="G39" s="114">
        <v>80</v>
      </c>
      <c r="H39" s="114">
        <v>120</v>
      </c>
      <c r="I39" s="114">
        <v>80</v>
      </c>
      <c r="J39" s="104">
        <v>1</v>
      </c>
      <c r="K39" s="104">
        <v>1</v>
      </c>
      <c r="L39" s="121"/>
      <c r="M39" s="124"/>
    </row>
    <row r="40" s="74" customFormat="true" ht="17.25" customHeight="true" spans="1:13">
      <c r="A40" s="101">
        <v>30</v>
      </c>
      <c r="B40" s="101" t="s">
        <v>55</v>
      </c>
      <c r="C40" s="99">
        <v>2</v>
      </c>
      <c r="D40" s="99">
        <v>2.632409</v>
      </c>
      <c r="E40" s="113">
        <v>1.3162045</v>
      </c>
      <c r="F40" s="114">
        <v>3260</v>
      </c>
      <c r="G40" s="114">
        <v>1000</v>
      </c>
      <c r="H40" s="114">
        <v>3260</v>
      </c>
      <c r="I40" s="114">
        <v>1000</v>
      </c>
      <c r="J40" s="104">
        <v>1</v>
      </c>
      <c r="K40" s="104">
        <v>1</v>
      </c>
      <c r="L40" s="121"/>
      <c r="M40" s="124"/>
    </row>
    <row r="41" s="74" customFormat="true" ht="17.25" customHeight="true" spans="1:13">
      <c r="A41" s="101">
        <v>31</v>
      </c>
      <c r="B41" s="101" t="s">
        <v>56</v>
      </c>
      <c r="C41" s="99">
        <v>2.8</v>
      </c>
      <c r="D41" s="99">
        <v>3.8926</v>
      </c>
      <c r="E41" s="113">
        <v>1.39021428571429</v>
      </c>
      <c r="F41" s="114">
        <v>6650</v>
      </c>
      <c r="G41" s="114">
        <v>1800</v>
      </c>
      <c r="H41" s="114">
        <v>6650</v>
      </c>
      <c r="I41" s="114">
        <v>1800</v>
      </c>
      <c r="J41" s="104">
        <v>1</v>
      </c>
      <c r="K41" s="104">
        <v>1</v>
      </c>
      <c r="L41" s="121"/>
      <c r="M41" s="124"/>
    </row>
    <row r="42" ht="17.25" customHeight="true" spans="1:13">
      <c r="A42" s="89">
        <v>32</v>
      </c>
      <c r="B42" s="97" t="s">
        <v>57</v>
      </c>
      <c r="C42" s="98">
        <v>7</v>
      </c>
      <c r="D42" s="99">
        <v>6.015959</v>
      </c>
      <c r="E42" s="113">
        <v>0.859422714285714</v>
      </c>
      <c r="F42" s="114">
        <v>100</v>
      </c>
      <c r="G42" s="114">
        <v>50</v>
      </c>
      <c r="H42" s="114">
        <v>100</v>
      </c>
      <c r="I42" s="114">
        <v>50</v>
      </c>
      <c r="J42" s="104">
        <v>1</v>
      </c>
      <c r="K42" s="104">
        <v>1</v>
      </c>
      <c r="L42" s="119"/>
      <c r="M42" s="123"/>
    </row>
    <row r="43" ht="17.25" customHeight="true" spans="1:13">
      <c r="A43" s="102" t="s">
        <v>58</v>
      </c>
      <c r="B43" s="1" t="s">
        <v>59</v>
      </c>
      <c r="C43" s="95">
        <v>48.3</v>
      </c>
      <c r="D43" s="95">
        <v>57.01612957</v>
      </c>
      <c r="E43" s="110">
        <v>1.18045816915114</v>
      </c>
      <c r="F43" s="112">
        <v>81234.2</v>
      </c>
      <c r="G43" s="112">
        <v>15334</v>
      </c>
      <c r="H43" s="112">
        <v>81234.2</v>
      </c>
      <c r="I43" s="112">
        <v>15334</v>
      </c>
      <c r="J43" s="122">
        <v>1</v>
      </c>
      <c r="K43" s="120">
        <v>1</v>
      </c>
      <c r="L43" s="119"/>
      <c r="M43" s="123"/>
    </row>
    <row r="44" ht="17.25" customHeight="true" spans="1:13">
      <c r="A44" s="89">
        <v>33</v>
      </c>
      <c r="B44" s="89" t="s">
        <v>60</v>
      </c>
      <c r="C44" s="98">
        <v>15.5</v>
      </c>
      <c r="D44" s="99">
        <v>18.932898</v>
      </c>
      <c r="E44" s="113">
        <v>1.22147729032258</v>
      </c>
      <c r="F44" s="104" t="s">
        <v>19</v>
      </c>
      <c r="G44" s="104" t="s">
        <v>19</v>
      </c>
      <c r="H44" s="104" t="s">
        <v>19</v>
      </c>
      <c r="I44" s="104" t="s">
        <v>19</v>
      </c>
      <c r="J44" s="104" t="s">
        <v>19</v>
      </c>
      <c r="K44" s="104" t="s">
        <v>19</v>
      </c>
      <c r="L44" s="119"/>
      <c r="M44" s="123"/>
    </row>
    <row r="45" ht="17.25" customHeight="true" spans="1:13">
      <c r="A45" s="89">
        <v>34</v>
      </c>
      <c r="B45" s="89" t="s">
        <v>61</v>
      </c>
      <c r="C45" s="98">
        <v>0.9</v>
      </c>
      <c r="D45" s="99">
        <v>1.301298</v>
      </c>
      <c r="E45" s="113">
        <v>1.44588666666667</v>
      </c>
      <c r="F45" s="114">
        <v>8858.42</v>
      </c>
      <c r="G45" s="114">
        <v>1600</v>
      </c>
      <c r="H45" s="114">
        <v>8858.42</v>
      </c>
      <c r="I45" s="114">
        <v>1600</v>
      </c>
      <c r="J45" s="104">
        <v>1</v>
      </c>
      <c r="K45" s="104">
        <v>1</v>
      </c>
      <c r="L45" s="119"/>
      <c r="M45" s="123"/>
    </row>
    <row r="46" ht="17.25" customHeight="true" spans="1:13">
      <c r="A46" s="89">
        <v>35</v>
      </c>
      <c r="B46" s="89" t="s">
        <v>62</v>
      </c>
      <c r="C46" s="98">
        <v>2.1</v>
      </c>
      <c r="D46" s="99">
        <v>2.3177</v>
      </c>
      <c r="E46" s="113">
        <v>1.10366666666667</v>
      </c>
      <c r="F46" s="114">
        <v>85</v>
      </c>
      <c r="G46" s="114">
        <v>80</v>
      </c>
      <c r="H46" s="114">
        <v>85</v>
      </c>
      <c r="I46" s="114">
        <v>80</v>
      </c>
      <c r="J46" s="104">
        <v>1</v>
      </c>
      <c r="K46" s="104">
        <v>1</v>
      </c>
      <c r="L46" s="119"/>
      <c r="M46" s="123"/>
    </row>
    <row r="47" ht="17.25" customHeight="true" spans="1:13">
      <c r="A47" s="89">
        <v>36</v>
      </c>
      <c r="B47" s="89" t="s">
        <v>63</v>
      </c>
      <c r="C47" s="98">
        <v>11.2</v>
      </c>
      <c r="D47" s="99">
        <v>13.23</v>
      </c>
      <c r="E47" s="113">
        <v>1.18125</v>
      </c>
      <c r="F47" s="114">
        <v>16526</v>
      </c>
      <c r="G47" s="114">
        <v>5300</v>
      </c>
      <c r="H47" s="114">
        <v>16526</v>
      </c>
      <c r="I47" s="114">
        <v>5300</v>
      </c>
      <c r="J47" s="104">
        <v>1</v>
      </c>
      <c r="K47" s="104">
        <v>1</v>
      </c>
      <c r="L47" s="119"/>
      <c r="M47" s="123"/>
    </row>
    <row r="48" s="74" customFormat="true" ht="17.25" customHeight="true" spans="1:13">
      <c r="A48" s="101">
        <v>37</v>
      </c>
      <c r="B48" s="100" t="s">
        <v>64</v>
      </c>
      <c r="C48" s="99">
        <v>2.6</v>
      </c>
      <c r="D48" s="99">
        <v>3.20325</v>
      </c>
      <c r="E48" s="113">
        <v>1.23201923076923</v>
      </c>
      <c r="F48" s="114">
        <v>1965</v>
      </c>
      <c r="G48" s="114">
        <v>950</v>
      </c>
      <c r="H48" s="114">
        <v>1965</v>
      </c>
      <c r="I48" s="114">
        <v>950</v>
      </c>
      <c r="J48" s="104">
        <v>1</v>
      </c>
      <c r="K48" s="104">
        <v>1</v>
      </c>
      <c r="L48" s="121"/>
      <c r="M48" s="124"/>
    </row>
    <row r="49" s="74" customFormat="true" ht="17.25" customHeight="true" spans="1:13">
      <c r="A49" s="101">
        <v>38</v>
      </c>
      <c r="B49" s="100" t="s">
        <v>65</v>
      </c>
      <c r="C49" s="99">
        <v>2.7</v>
      </c>
      <c r="D49" s="99">
        <v>3.9201</v>
      </c>
      <c r="E49" s="113">
        <v>1.45188888888889</v>
      </c>
      <c r="F49" s="114">
        <v>7265</v>
      </c>
      <c r="G49" s="114">
        <v>1790</v>
      </c>
      <c r="H49" s="114">
        <v>7265</v>
      </c>
      <c r="I49" s="114">
        <v>1790</v>
      </c>
      <c r="J49" s="104">
        <v>1</v>
      </c>
      <c r="K49" s="104">
        <v>1</v>
      </c>
      <c r="L49" s="121"/>
      <c r="M49" s="124"/>
    </row>
    <row r="50" ht="17.25" customHeight="true" spans="1:13">
      <c r="A50" s="89">
        <v>39</v>
      </c>
      <c r="B50" s="89" t="s">
        <v>66</v>
      </c>
      <c r="C50" s="98">
        <v>7.1</v>
      </c>
      <c r="D50" s="99">
        <v>7.828</v>
      </c>
      <c r="E50" s="113">
        <v>1.10253521126761</v>
      </c>
      <c r="F50" s="114">
        <v>43500</v>
      </c>
      <c r="G50" s="114">
        <v>4584</v>
      </c>
      <c r="H50" s="114">
        <v>43500</v>
      </c>
      <c r="I50" s="114">
        <v>4584</v>
      </c>
      <c r="J50" s="104">
        <v>1</v>
      </c>
      <c r="K50" s="104">
        <v>1</v>
      </c>
      <c r="L50" s="119"/>
      <c r="M50" s="123"/>
    </row>
    <row r="51" ht="17.25" customHeight="true" spans="1:13">
      <c r="A51" s="89">
        <v>40</v>
      </c>
      <c r="B51" s="89" t="s">
        <v>67</v>
      </c>
      <c r="C51" s="98">
        <v>6.2</v>
      </c>
      <c r="D51" s="99">
        <v>6.28288357</v>
      </c>
      <c r="E51" s="113">
        <v>1.01336831774194</v>
      </c>
      <c r="F51" s="114">
        <v>3034.78</v>
      </c>
      <c r="G51" s="114">
        <v>1030</v>
      </c>
      <c r="H51" s="114">
        <v>3034.78</v>
      </c>
      <c r="I51" s="114">
        <v>1030</v>
      </c>
      <c r="J51" s="104">
        <v>1</v>
      </c>
      <c r="K51" s="104">
        <v>1</v>
      </c>
      <c r="L51" s="119"/>
      <c r="M51" s="123"/>
    </row>
    <row r="52" ht="17.25" customHeight="true" spans="1:13">
      <c r="A52" s="102" t="s">
        <v>68</v>
      </c>
      <c r="B52" s="1" t="s">
        <v>69</v>
      </c>
      <c r="C52" s="95">
        <v>38.3</v>
      </c>
      <c r="D52" s="95">
        <v>46.381163</v>
      </c>
      <c r="E52" s="110">
        <v>1.2109964229765</v>
      </c>
      <c r="F52" s="112">
        <v>71449.48</v>
      </c>
      <c r="G52" s="112">
        <v>16080</v>
      </c>
      <c r="H52" s="112">
        <v>71449.48</v>
      </c>
      <c r="I52" s="112">
        <v>16080</v>
      </c>
      <c r="J52" s="120">
        <v>1</v>
      </c>
      <c r="K52" s="120">
        <v>1</v>
      </c>
      <c r="L52" s="119"/>
      <c r="M52" s="123"/>
    </row>
    <row r="53" ht="17.25" customHeight="true" spans="1:13">
      <c r="A53" s="89">
        <v>41</v>
      </c>
      <c r="B53" s="89" t="s">
        <v>70</v>
      </c>
      <c r="C53" s="98">
        <v>10.5</v>
      </c>
      <c r="D53" s="99">
        <v>11.1287</v>
      </c>
      <c r="E53" s="113">
        <v>1.05987619047619</v>
      </c>
      <c r="F53" s="104" t="s">
        <v>19</v>
      </c>
      <c r="G53" s="104" t="s">
        <v>19</v>
      </c>
      <c r="H53" s="104" t="s">
        <v>19</v>
      </c>
      <c r="I53" s="104" t="s">
        <v>19</v>
      </c>
      <c r="J53" s="104" t="s">
        <v>19</v>
      </c>
      <c r="K53" s="104" t="s">
        <v>19</v>
      </c>
      <c r="L53" s="119"/>
      <c r="M53" s="123"/>
    </row>
    <row r="54" ht="17.25" customHeight="true" spans="1:13">
      <c r="A54" s="89">
        <v>42</v>
      </c>
      <c r="B54" s="89" t="s">
        <v>71</v>
      </c>
      <c r="C54" s="98">
        <v>5</v>
      </c>
      <c r="D54" s="99">
        <v>6.003485</v>
      </c>
      <c r="E54" s="113">
        <v>1.200697</v>
      </c>
      <c r="F54" s="114">
        <v>110</v>
      </c>
      <c r="G54" s="114">
        <v>70</v>
      </c>
      <c r="H54" s="114">
        <v>110</v>
      </c>
      <c r="I54" s="114">
        <v>70</v>
      </c>
      <c r="J54" s="104">
        <v>1</v>
      </c>
      <c r="K54" s="104">
        <v>1</v>
      </c>
      <c r="L54" s="119"/>
      <c r="M54" s="123"/>
    </row>
    <row r="55" s="74" customFormat="true" ht="17.25" customHeight="true" spans="1:13">
      <c r="A55" s="101">
        <v>43</v>
      </c>
      <c r="B55" s="101" t="s">
        <v>72</v>
      </c>
      <c r="C55" s="99">
        <v>3.4</v>
      </c>
      <c r="D55" s="99">
        <v>4.764808</v>
      </c>
      <c r="E55" s="113">
        <v>1.40141411764706</v>
      </c>
      <c r="F55" s="114">
        <v>320</v>
      </c>
      <c r="G55" s="114">
        <v>90</v>
      </c>
      <c r="H55" s="114">
        <v>320</v>
      </c>
      <c r="I55" s="114">
        <v>90</v>
      </c>
      <c r="J55" s="104">
        <v>1</v>
      </c>
      <c r="K55" s="104">
        <v>1</v>
      </c>
      <c r="L55" s="121"/>
      <c r="M55" s="124"/>
    </row>
    <row r="56" ht="17.25" customHeight="true" spans="1:13">
      <c r="A56" s="89">
        <v>44</v>
      </c>
      <c r="B56" s="89" t="s">
        <v>73</v>
      </c>
      <c r="C56" s="98">
        <v>6</v>
      </c>
      <c r="D56" s="99">
        <v>6.033708</v>
      </c>
      <c r="E56" s="113">
        <v>1.005618</v>
      </c>
      <c r="F56" s="114">
        <v>35899</v>
      </c>
      <c r="G56" s="114">
        <v>5260</v>
      </c>
      <c r="H56" s="114">
        <v>35899</v>
      </c>
      <c r="I56" s="114">
        <v>5260</v>
      </c>
      <c r="J56" s="104">
        <v>1</v>
      </c>
      <c r="K56" s="104">
        <v>1</v>
      </c>
      <c r="L56" s="119"/>
      <c r="M56" s="123"/>
    </row>
    <row r="57" ht="17.25" customHeight="true" spans="1:13">
      <c r="A57" s="89">
        <v>45</v>
      </c>
      <c r="B57" s="89" t="s">
        <v>74</v>
      </c>
      <c r="C57" s="98">
        <v>3.4</v>
      </c>
      <c r="D57" s="99">
        <v>4.214064</v>
      </c>
      <c r="E57" s="113">
        <v>1.23943058823529</v>
      </c>
      <c r="F57" s="114">
        <v>21470.48</v>
      </c>
      <c r="G57" s="114">
        <v>5870</v>
      </c>
      <c r="H57" s="114">
        <v>21470.48</v>
      </c>
      <c r="I57" s="114">
        <v>5870</v>
      </c>
      <c r="J57" s="104">
        <v>1</v>
      </c>
      <c r="K57" s="104">
        <v>1</v>
      </c>
      <c r="L57" s="119"/>
      <c r="M57" s="123"/>
    </row>
    <row r="58" ht="17.25" customHeight="true" spans="1:13">
      <c r="A58" s="89">
        <v>46</v>
      </c>
      <c r="B58" s="89" t="s">
        <v>75</v>
      </c>
      <c r="C58" s="98">
        <v>10</v>
      </c>
      <c r="D58" s="99">
        <v>14.236398</v>
      </c>
      <c r="E58" s="113">
        <v>1.4236398</v>
      </c>
      <c r="F58" s="114">
        <v>13650</v>
      </c>
      <c r="G58" s="114">
        <v>4790</v>
      </c>
      <c r="H58" s="114">
        <v>13650</v>
      </c>
      <c r="I58" s="114">
        <v>4790</v>
      </c>
      <c r="J58" s="104">
        <v>1</v>
      </c>
      <c r="K58" s="104">
        <v>1</v>
      </c>
      <c r="L58" s="119"/>
      <c r="M58" s="123"/>
    </row>
    <row r="59" ht="17.25" customHeight="true" spans="1:13">
      <c r="A59" s="102" t="s">
        <v>76</v>
      </c>
      <c r="B59" s="1" t="s">
        <v>77</v>
      </c>
      <c r="C59" s="95">
        <v>35</v>
      </c>
      <c r="D59" s="95">
        <v>43.593836</v>
      </c>
      <c r="E59" s="110">
        <v>1.24553817142857</v>
      </c>
      <c r="F59" s="112">
        <v>44858.94</v>
      </c>
      <c r="G59" s="112">
        <v>6275</v>
      </c>
      <c r="H59" s="112">
        <v>44858.94</v>
      </c>
      <c r="I59" s="112">
        <v>6275</v>
      </c>
      <c r="J59" s="120">
        <v>1</v>
      </c>
      <c r="K59" s="120">
        <v>1</v>
      </c>
      <c r="L59" s="119"/>
      <c r="M59" s="123"/>
    </row>
    <row r="60" ht="17.25" customHeight="true" spans="1:13">
      <c r="A60" s="89">
        <v>47</v>
      </c>
      <c r="B60" s="89" t="s">
        <v>78</v>
      </c>
      <c r="C60" s="99" t="s">
        <v>19</v>
      </c>
      <c r="D60" s="104" t="s">
        <v>19</v>
      </c>
      <c r="E60" s="104" t="s">
        <v>19</v>
      </c>
      <c r="F60" s="104" t="s">
        <v>19</v>
      </c>
      <c r="G60" s="104" t="s">
        <v>19</v>
      </c>
      <c r="H60" s="104" t="s">
        <v>19</v>
      </c>
      <c r="I60" s="104" t="s">
        <v>19</v>
      </c>
      <c r="J60" s="104" t="s">
        <v>19</v>
      </c>
      <c r="K60" s="104" t="s">
        <v>19</v>
      </c>
      <c r="L60" s="119"/>
      <c r="M60" s="123"/>
    </row>
    <row r="61" ht="17.25" customHeight="true" spans="1:13">
      <c r="A61" s="89">
        <v>48</v>
      </c>
      <c r="B61" s="89" t="s">
        <v>79</v>
      </c>
      <c r="C61" s="98">
        <v>11</v>
      </c>
      <c r="D61" s="99">
        <v>16.011406</v>
      </c>
      <c r="E61" s="113">
        <v>1.45558236363636</v>
      </c>
      <c r="F61" s="114">
        <v>961</v>
      </c>
      <c r="G61" s="114">
        <v>260</v>
      </c>
      <c r="H61" s="114">
        <v>961</v>
      </c>
      <c r="I61" s="114">
        <v>260</v>
      </c>
      <c r="J61" s="104">
        <v>1</v>
      </c>
      <c r="K61" s="104">
        <v>1</v>
      </c>
      <c r="L61" s="119"/>
      <c r="M61" s="123"/>
    </row>
    <row r="62" ht="17.25" customHeight="true" spans="1:13">
      <c r="A62" s="89">
        <v>49</v>
      </c>
      <c r="B62" s="89" t="s">
        <v>80</v>
      </c>
      <c r="C62" s="98">
        <v>3</v>
      </c>
      <c r="D62" s="99">
        <v>3.243</v>
      </c>
      <c r="E62" s="113">
        <v>1.081</v>
      </c>
      <c r="F62" s="114">
        <v>250</v>
      </c>
      <c r="G62" s="114">
        <v>60</v>
      </c>
      <c r="H62" s="114">
        <v>250</v>
      </c>
      <c r="I62" s="114">
        <v>60</v>
      </c>
      <c r="J62" s="104">
        <v>1</v>
      </c>
      <c r="K62" s="104">
        <v>1</v>
      </c>
      <c r="L62" s="119"/>
      <c r="M62" s="123"/>
    </row>
    <row r="63" ht="17.25" customHeight="true" spans="1:13">
      <c r="A63" s="89">
        <v>50</v>
      </c>
      <c r="B63" s="89" t="s">
        <v>81</v>
      </c>
      <c r="C63" s="98">
        <v>6.5</v>
      </c>
      <c r="D63" s="99">
        <v>7.4441</v>
      </c>
      <c r="E63" s="113">
        <v>1.14524615384615</v>
      </c>
      <c r="F63" s="114">
        <v>350</v>
      </c>
      <c r="G63" s="114">
        <v>80</v>
      </c>
      <c r="H63" s="114">
        <v>350</v>
      </c>
      <c r="I63" s="114">
        <v>80</v>
      </c>
      <c r="J63" s="104">
        <v>1</v>
      </c>
      <c r="K63" s="104">
        <v>1</v>
      </c>
      <c r="L63" s="119"/>
      <c r="M63" s="123"/>
    </row>
    <row r="64" ht="17.25" customHeight="true" spans="1:13">
      <c r="A64" s="89">
        <v>51</v>
      </c>
      <c r="B64" s="89" t="s">
        <v>82</v>
      </c>
      <c r="C64" s="98">
        <v>6</v>
      </c>
      <c r="D64" s="99">
        <v>7.5161</v>
      </c>
      <c r="E64" s="113">
        <v>1.25268333333333</v>
      </c>
      <c r="F64" s="114">
        <v>34462.94</v>
      </c>
      <c r="G64" s="114">
        <v>3635</v>
      </c>
      <c r="H64" s="114">
        <v>34462.94</v>
      </c>
      <c r="I64" s="114">
        <v>3635</v>
      </c>
      <c r="J64" s="104">
        <v>1</v>
      </c>
      <c r="K64" s="104">
        <v>1</v>
      </c>
      <c r="L64" s="119"/>
      <c r="M64" s="123"/>
    </row>
    <row r="65" ht="17.25" customHeight="true" spans="1:13">
      <c r="A65" s="89">
        <v>52</v>
      </c>
      <c r="B65" s="89" t="s">
        <v>83</v>
      </c>
      <c r="C65" s="98">
        <v>3.5</v>
      </c>
      <c r="D65" s="99">
        <v>3.553188</v>
      </c>
      <c r="E65" s="113">
        <v>1.01519657142857</v>
      </c>
      <c r="F65" s="114">
        <v>5675</v>
      </c>
      <c r="G65" s="114">
        <v>1790</v>
      </c>
      <c r="H65" s="114">
        <v>5675</v>
      </c>
      <c r="I65" s="114">
        <v>1790</v>
      </c>
      <c r="J65" s="104">
        <v>1</v>
      </c>
      <c r="K65" s="104">
        <v>1</v>
      </c>
      <c r="L65" s="119"/>
      <c r="M65" s="123"/>
    </row>
    <row r="66" ht="17.25" customHeight="true" spans="1:13">
      <c r="A66" s="89">
        <v>53</v>
      </c>
      <c r="B66" s="89" t="s">
        <v>84</v>
      </c>
      <c r="C66" s="98">
        <v>5</v>
      </c>
      <c r="D66" s="99">
        <v>5.826042</v>
      </c>
      <c r="E66" s="113">
        <v>1.1652084</v>
      </c>
      <c r="F66" s="114">
        <v>3160</v>
      </c>
      <c r="G66" s="114">
        <v>450</v>
      </c>
      <c r="H66" s="114">
        <v>3160</v>
      </c>
      <c r="I66" s="114">
        <v>450</v>
      </c>
      <c r="J66" s="104">
        <v>1</v>
      </c>
      <c r="K66" s="104">
        <v>1</v>
      </c>
      <c r="L66" s="119"/>
      <c r="M66" s="123"/>
    </row>
    <row r="67" ht="17.25" customHeight="true" spans="1:13">
      <c r="A67" s="102" t="s">
        <v>85</v>
      </c>
      <c r="B67" s="1" t="s">
        <v>86</v>
      </c>
      <c r="C67" s="95">
        <v>40</v>
      </c>
      <c r="D67" s="95">
        <v>45.1840836</v>
      </c>
      <c r="E67" s="110">
        <v>1.12960209</v>
      </c>
      <c r="F67" s="112">
        <v>57534.166</v>
      </c>
      <c r="G67" s="112">
        <v>13649</v>
      </c>
      <c r="H67" s="112">
        <v>57425.166</v>
      </c>
      <c r="I67" s="112">
        <v>13649</v>
      </c>
      <c r="J67" s="120">
        <v>0.998105473537237</v>
      </c>
      <c r="K67" s="120">
        <v>1</v>
      </c>
      <c r="L67" s="119"/>
      <c r="M67" s="123"/>
    </row>
    <row r="68" ht="17.25" customHeight="true" spans="1:13">
      <c r="A68" s="89">
        <v>54</v>
      </c>
      <c r="B68" s="89" t="s">
        <v>87</v>
      </c>
      <c r="C68" s="98">
        <v>2.8</v>
      </c>
      <c r="D68" s="99">
        <v>4.0361</v>
      </c>
      <c r="E68" s="113">
        <v>1.44146428571429</v>
      </c>
      <c r="F68" s="114">
        <v>5722.2</v>
      </c>
      <c r="G68" s="114">
        <v>2815</v>
      </c>
      <c r="H68" s="114">
        <v>5722.2</v>
      </c>
      <c r="I68" s="114">
        <v>2815</v>
      </c>
      <c r="J68" s="104">
        <v>1</v>
      </c>
      <c r="K68" s="104">
        <v>1</v>
      </c>
      <c r="L68" s="119"/>
      <c r="M68" s="123"/>
    </row>
    <row r="69" ht="17.25" customHeight="true" spans="1:13">
      <c r="A69" s="89">
        <v>55</v>
      </c>
      <c r="B69" s="89" t="s">
        <v>88</v>
      </c>
      <c r="C69" s="98">
        <v>3.6</v>
      </c>
      <c r="D69" s="99">
        <v>3.967192</v>
      </c>
      <c r="E69" s="113">
        <v>1.10199777777778</v>
      </c>
      <c r="F69" s="114">
        <v>4900</v>
      </c>
      <c r="G69" s="114">
        <v>3100</v>
      </c>
      <c r="H69" s="114">
        <v>4900</v>
      </c>
      <c r="I69" s="114">
        <v>3100</v>
      </c>
      <c r="J69" s="104">
        <v>1</v>
      </c>
      <c r="K69" s="104">
        <v>1</v>
      </c>
      <c r="L69" s="119"/>
      <c r="M69" s="123"/>
    </row>
    <row r="70" ht="17.25" customHeight="true" spans="1:13">
      <c r="A70" s="89">
        <v>56</v>
      </c>
      <c r="B70" s="89" t="s">
        <v>89</v>
      </c>
      <c r="C70" s="98">
        <v>2.5</v>
      </c>
      <c r="D70" s="99">
        <v>2.5924736</v>
      </c>
      <c r="E70" s="113">
        <v>1.03698944</v>
      </c>
      <c r="F70" s="114">
        <v>342.966</v>
      </c>
      <c r="G70" s="114">
        <v>70</v>
      </c>
      <c r="H70" s="114">
        <v>342.966</v>
      </c>
      <c r="I70" s="114">
        <v>70</v>
      </c>
      <c r="J70" s="104">
        <v>1</v>
      </c>
      <c r="K70" s="104">
        <v>1</v>
      </c>
      <c r="L70" s="119"/>
      <c r="M70" s="123"/>
    </row>
    <row r="71" ht="17.25" customHeight="true" spans="1:13">
      <c r="A71" s="89">
        <v>57</v>
      </c>
      <c r="B71" s="89" t="s">
        <v>90</v>
      </c>
      <c r="C71" s="98">
        <v>4.1</v>
      </c>
      <c r="D71" s="99">
        <v>4.309339</v>
      </c>
      <c r="E71" s="113">
        <v>1.05105829268293</v>
      </c>
      <c r="F71" s="114">
        <v>685</v>
      </c>
      <c r="G71" s="114">
        <v>236</v>
      </c>
      <c r="H71" s="114">
        <v>576</v>
      </c>
      <c r="I71" s="114">
        <v>236</v>
      </c>
      <c r="J71" s="104">
        <v>0.840875912408759</v>
      </c>
      <c r="K71" s="104">
        <v>1</v>
      </c>
      <c r="L71" s="119"/>
      <c r="M71" s="123"/>
    </row>
    <row r="72" ht="17.25" customHeight="true" spans="1:13">
      <c r="A72" s="89">
        <v>58</v>
      </c>
      <c r="B72" s="89" t="s">
        <v>91</v>
      </c>
      <c r="C72" s="98">
        <v>3</v>
      </c>
      <c r="D72" s="99">
        <v>3.31174</v>
      </c>
      <c r="E72" s="113">
        <v>1.10391333333333</v>
      </c>
      <c r="F72" s="114">
        <v>1070</v>
      </c>
      <c r="G72" s="114">
        <v>870</v>
      </c>
      <c r="H72" s="114">
        <v>1070</v>
      </c>
      <c r="I72" s="114">
        <v>870</v>
      </c>
      <c r="J72" s="104">
        <v>1</v>
      </c>
      <c r="K72" s="104">
        <v>1</v>
      </c>
      <c r="L72" s="119"/>
      <c r="M72" s="123"/>
    </row>
    <row r="73" ht="17.25" customHeight="true" spans="1:13">
      <c r="A73" s="89">
        <v>59</v>
      </c>
      <c r="B73" s="89" t="s">
        <v>92</v>
      </c>
      <c r="C73" s="98">
        <v>12.2</v>
      </c>
      <c r="D73" s="99">
        <v>12.667</v>
      </c>
      <c r="E73" s="113">
        <v>1.03827868852459</v>
      </c>
      <c r="F73" s="114">
        <v>35070</v>
      </c>
      <c r="G73" s="114">
        <v>2190</v>
      </c>
      <c r="H73" s="114">
        <v>35070</v>
      </c>
      <c r="I73" s="114">
        <v>2190</v>
      </c>
      <c r="J73" s="104">
        <v>1</v>
      </c>
      <c r="K73" s="104">
        <v>1</v>
      </c>
      <c r="L73" s="119"/>
      <c r="M73" s="123"/>
    </row>
    <row r="74" ht="17.25" customHeight="true" spans="1:13">
      <c r="A74" s="89">
        <v>60</v>
      </c>
      <c r="B74" s="89" t="s">
        <v>93</v>
      </c>
      <c r="C74" s="98">
        <v>4.2</v>
      </c>
      <c r="D74" s="99">
        <v>4.7489</v>
      </c>
      <c r="E74" s="113">
        <v>1.13069047619048</v>
      </c>
      <c r="F74" s="114">
        <v>1450</v>
      </c>
      <c r="G74" s="114">
        <v>427</v>
      </c>
      <c r="H74" s="114">
        <v>1450</v>
      </c>
      <c r="I74" s="114">
        <v>427</v>
      </c>
      <c r="J74" s="104">
        <v>1</v>
      </c>
      <c r="K74" s="104">
        <v>1</v>
      </c>
      <c r="L74" s="119"/>
      <c r="M74" s="123"/>
    </row>
    <row r="75" ht="17.25" customHeight="true" spans="1:13">
      <c r="A75" s="89">
        <v>61</v>
      </c>
      <c r="B75" s="89" t="s">
        <v>94</v>
      </c>
      <c r="C75" s="98">
        <v>1.5</v>
      </c>
      <c r="D75" s="99">
        <v>1.8757</v>
      </c>
      <c r="E75" s="113">
        <v>1.25046666666667</v>
      </c>
      <c r="F75" s="114">
        <v>1920</v>
      </c>
      <c r="G75" s="114">
        <v>990</v>
      </c>
      <c r="H75" s="114">
        <v>1920</v>
      </c>
      <c r="I75" s="114">
        <v>990</v>
      </c>
      <c r="J75" s="104">
        <v>1</v>
      </c>
      <c r="K75" s="104">
        <v>1</v>
      </c>
      <c r="L75" s="119"/>
      <c r="M75" s="123"/>
    </row>
    <row r="76" ht="17.25" customHeight="true" spans="1:13">
      <c r="A76" s="89">
        <v>62</v>
      </c>
      <c r="B76" s="89" t="s">
        <v>95</v>
      </c>
      <c r="C76" s="98">
        <v>2.3</v>
      </c>
      <c r="D76" s="99">
        <v>2.509239</v>
      </c>
      <c r="E76" s="113">
        <v>1.09097347826087</v>
      </c>
      <c r="F76" s="114">
        <v>4934</v>
      </c>
      <c r="G76" s="114">
        <v>1831</v>
      </c>
      <c r="H76" s="114">
        <v>4934</v>
      </c>
      <c r="I76" s="114">
        <v>1831</v>
      </c>
      <c r="J76" s="104">
        <v>1</v>
      </c>
      <c r="K76" s="104">
        <v>1</v>
      </c>
      <c r="L76" s="119"/>
      <c r="M76" s="123"/>
    </row>
    <row r="77" ht="17.25" customHeight="true" spans="1:13">
      <c r="A77" s="89">
        <v>63</v>
      </c>
      <c r="B77" s="101" t="s">
        <v>96</v>
      </c>
      <c r="C77" s="98">
        <v>3.8</v>
      </c>
      <c r="D77" s="99">
        <v>5.1664</v>
      </c>
      <c r="E77" s="113">
        <v>1.35957894736842</v>
      </c>
      <c r="F77" s="114">
        <v>1440</v>
      </c>
      <c r="G77" s="114">
        <v>1120</v>
      </c>
      <c r="H77" s="114">
        <v>1440</v>
      </c>
      <c r="I77" s="114">
        <v>1120</v>
      </c>
      <c r="J77" s="104">
        <v>1</v>
      </c>
      <c r="K77" s="104">
        <v>1</v>
      </c>
      <c r="L77" s="119"/>
      <c r="M77" s="123"/>
    </row>
    <row r="78" ht="17.25" customHeight="true" spans="1:13">
      <c r="A78" s="96" t="s">
        <v>97</v>
      </c>
      <c r="B78" s="1" t="s">
        <v>98</v>
      </c>
      <c r="C78" s="95">
        <v>38.1</v>
      </c>
      <c r="D78" s="95">
        <v>51.28458066</v>
      </c>
      <c r="E78" s="110">
        <v>1.34605198582677</v>
      </c>
      <c r="F78" s="112">
        <v>223302.5</v>
      </c>
      <c r="G78" s="112">
        <v>56960</v>
      </c>
      <c r="H78" s="112">
        <v>223302.5</v>
      </c>
      <c r="I78" s="112">
        <v>56960</v>
      </c>
      <c r="J78" s="120">
        <v>1</v>
      </c>
      <c r="K78" s="120">
        <v>1</v>
      </c>
      <c r="L78" s="119"/>
      <c r="M78" s="123"/>
    </row>
    <row r="79" ht="17.25" customHeight="true" spans="1:13">
      <c r="A79" s="89">
        <v>64</v>
      </c>
      <c r="B79" s="89" t="s">
        <v>99</v>
      </c>
      <c r="C79" s="98">
        <v>4.7</v>
      </c>
      <c r="D79" s="99">
        <v>7.433</v>
      </c>
      <c r="E79" s="113">
        <v>1.58148936170213</v>
      </c>
      <c r="F79" s="114">
        <v>13200</v>
      </c>
      <c r="G79" s="114">
        <v>8200</v>
      </c>
      <c r="H79" s="114">
        <v>13200</v>
      </c>
      <c r="I79" s="114">
        <v>8200</v>
      </c>
      <c r="J79" s="104">
        <v>1</v>
      </c>
      <c r="K79" s="104">
        <v>1</v>
      </c>
      <c r="L79" s="119"/>
      <c r="M79" s="123"/>
    </row>
    <row r="80" ht="17.25" customHeight="true" spans="1:13">
      <c r="A80" s="89">
        <v>65</v>
      </c>
      <c r="B80" s="89" t="s">
        <v>100</v>
      </c>
      <c r="C80" s="98">
        <v>5.4</v>
      </c>
      <c r="D80" s="99">
        <v>8.000538</v>
      </c>
      <c r="E80" s="113">
        <v>1.48158111111111</v>
      </c>
      <c r="F80" s="114">
        <v>70</v>
      </c>
      <c r="G80" s="114">
        <v>70</v>
      </c>
      <c r="H80" s="114">
        <v>70</v>
      </c>
      <c r="I80" s="114">
        <v>70</v>
      </c>
      <c r="J80" s="104">
        <v>1</v>
      </c>
      <c r="K80" s="104">
        <v>1</v>
      </c>
      <c r="L80" s="119"/>
      <c r="M80" s="123"/>
    </row>
    <row r="81" ht="17.25" customHeight="true" spans="1:13">
      <c r="A81" s="89">
        <v>66</v>
      </c>
      <c r="B81" s="89" t="s">
        <v>101</v>
      </c>
      <c r="C81" s="98">
        <v>3.6</v>
      </c>
      <c r="D81" s="99">
        <v>4.98356266</v>
      </c>
      <c r="E81" s="113">
        <v>1.38432296111111</v>
      </c>
      <c r="F81" s="114">
        <v>6180</v>
      </c>
      <c r="G81" s="114">
        <v>1180</v>
      </c>
      <c r="H81" s="114">
        <v>6180</v>
      </c>
      <c r="I81" s="114">
        <v>1180</v>
      </c>
      <c r="J81" s="104">
        <v>1</v>
      </c>
      <c r="K81" s="104">
        <v>1</v>
      </c>
      <c r="L81" s="119"/>
      <c r="M81" s="123"/>
    </row>
    <row r="82" ht="17.25" customHeight="true" spans="1:13">
      <c r="A82" s="89">
        <v>67</v>
      </c>
      <c r="B82" s="89" t="s">
        <v>102</v>
      </c>
      <c r="C82" s="98">
        <v>4.4</v>
      </c>
      <c r="D82" s="99">
        <v>6.25595</v>
      </c>
      <c r="E82" s="113">
        <v>1.42180681818182</v>
      </c>
      <c r="F82" s="114">
        <v>23635.5</v>
      </c>
      <c r="G82" s="114">
        <v>2290</v>
      </c>
      <c r="H82" s="114">
        <v>23635.5</v>
      </c>
      <c r="I82" s="114">
        <v>2290</v>
      </c>
      <c r="J82" s="104">
        <v>1</v>
      </c>
      <c r="K82" s="104">
        <v>1</v>
      </c>
      <c r="L82" s="119"/>
      <c r="M82" s="123"/>
    </row>
    <row r="83" ht="17.25" customHeight="true" spans="1:13">
      <c r="A83" s="89">
        <v>68</v>
      </c>
      <c r="B83" s="89" t="s">
        <v>103</v>
      </c>
      <c r="C83" s="98">
        <v>3.1</v>
      </c>
      <c r="D83" s="99">
        <v>4.026799</v>
      </c>
      <c r="E83" s="113">
        <v>1.29896741935484</v>
      </c>
      <c r="F83" s="114">
        <v>8552</v>
      </c>
      <c r="G83" s="114">
        <v>1830</v>
      </c>
      <c r="H83" s="114">
        <v>8552</v>
      </c>
      <c r="I83" s="114">
        <v>1830</v>
      </c>
      <c r="J83" s="104">
        <v>1</v>
      </c>
      <c r="K83" s="104">
        <v>1</v>
      </c>
      <c r="L83" s="119"/>
      <c r="M83" s="123"/>
    </row>
    <row r="84" ht="17.25" customHeight="true" spans="1:13">
      <c r="A84" s="89">
        <v>69</v>
      </c>
      <c r="B84" s="89" t="s">
        <v>104</v>
      </c>
      <c r="C84" s="98">
        <v>4.3</v>
      </c>
      <c r="D84" s="99">
        <v>5.781044</v>
      </c>
      <c r="E84" s="113">
        <v>1.3444288372093</v>
      </c>
      <c r="F84" s="114">
        <v>8070</v>
      </c>
      <c r="G84" s="114">
        <v>1320</v>
      </c>
      <c r="H84" s="114">
        <v>8070</v>
      </c>
      <c r="I84" s="114">
        <v>1320</v>
      </c>
      <c r="J84" s="104">
        <v>1</v>
      </c>
      <c r="K84" s="104">
        <v>1</v>
      </c>
      <c r="L84" s="119"/>
      <c r="M84" s="123"/>
    </row>
    <row r="85" ht="17.25" customHeight="true" spans="1:13">
      <c r="A85" s="89">
        <v>70</v>
      </c>
      <c r="B85" s="89" t="s">
        <v>105</v>
      </c>
      <c r="C85" s="98">
        <v>12.7</v>
      </c>
      <c r="D85" s="99">
        <v>14.803687</v>
      </c>
      <c r="E85" s="113">
        <v>1.16564464566929</v>
      </c>
      <c r="F85" s="114">
        <v>163595</v>
      </c>
      <c r="G85" s="114">
        <v>42070</v>
      </c>
      <c r="H85" s="114">
        <v>163595</v>
      </c>
      <c r="I85" s="114">
        <v>42070</v>
      </c>
      <c r="J85" s="104">
        <v>1</v>
      </c>
      <c r="K85" s="104">
        <v>1</v>
      </c>
      <c r="L85" s="119"/>
      <c r="M85" s="123"/>
    </row>
    <row r="86" ht="17.25" customHeight="true" spans="1:13">
      <c r="A86" s="102" t="s">
        <v>106</v>
      </c>
      <c r="B86" s="1" t="s">
        <v>107</v>
      </c>
      <c r="C86" s="95">
        <v>23.7</v>
      </c>
      <c r="D86" s="95">
        <v>24.726706</v>
      </c>
      <c r="E86" s="110">
        <v>1.04332092827004</v>
      </c>
      <c r="F86" s="112">
        <v>5969.3</v>
      </c>
      <c r="G86" s="112">
        <v>2270</v>
      </c>
      <c r="H86" s="112">
        <v>5969.3</v>
      </c>
      <c r="I86" s="112">
        <v>2270</v>
      </c>
      <c r="J86" s="120">
        <v>1</v>
      </c>
      <c r="K86" s="120">
        <v>1</v>
      </c>
      <c r="L86" s="119"/>
      <c r="M86" s="123"/>
    </row>
    <row r="87" s="74" customFormat="true" ht="17.25" customHeight="true" spans="1:13">
      <c r="A87" s="101">
        <v>71</v>
      </c>
      <c r="B87" s="101" t="s">
        <v>108</v>
      </c>
      <c r="C87" s="99">
        <v>8.8</v>
      </c>
      <c r="D87" s="99">
        <v>9.292897</v>
      </c>
      <c r="E87" s="113">
        <v>1.05601102272727</v>
      </c>
      <c r="F87" s="114">
        <v>362</v>
      </c>
      <c r="G87" s="114">
        <v>130</v>
      </c>
      <c r="H87" s="114">
        <v>362</v>
      </c>
      <c r="I87" s="114">
        <v>130</v>
      </c>
      <c r="J87" s="104">
        <v>1</v>
      </c>
      <c r="K87" s="104">
        <v>1</v>
      </c>
      <c r="L87" s="121"/>
      <c r="M87" s="124"/>
    </row>
    <row r="88" ht="17.25" customHeight="true" spans="1:13">
      <c r="A88" s="89">
        <v>72</v>
      </c>
      <c r="B88" s="89" t="s">
        <v>109</v>
      </c>
      <c r="C88" s="98">
        <v>6.7</v>
      </c>
      <c r="D88" s="99">
        <v>6.7</v>
      </c>
      <c r="E88" s="113">
        <v>1</v>
      </c>
      <c r="F88" s="114">
        <v>3160</v>
      </c>
      <c r="G88" s="114">
        <v>1470</v>
      </c>
      <c r="H88" s="114">
        <v>3160</v>
      </c>
      <c r="I88" s="114">
        <v>1470</v>
      </c>
      <c r="J88" s="104">
        <v>1</v>
      </c>
      <c r="K88" s="104">
        <v>1</v>
      </c>
      <c r="L88" s="119"/>
      <c r="M88" s="123"/>
    </row>
    <row r="89" ht="17.25" customHeight="true" spans="1:13">
      <c r="A89" s="89">
        <v>73</v>
      </c>
      <c r="B89" s="89" t="s">
        <v>110</v>
      </c>
      <c r="C89" s="98">
        <v>3.4</v>
      </c>
      <c r="D89" s="99">
        <v>3.721487</v>
      </c>
      <c r="E89" s="113">
        <v>1.094555</v>
      </c>
      <c r="F89" s="114">
        <v>936</v>
      </c>
      <c r="G89" s="114">
        <v>240</v>
      </c>
      <c r="H89" s="114">
        <v>936</v>
      </c>
      <c r="I89" s="114">
        <v>240</v>
      </c>
      <c r="J89" s="104">
        <v>1</v>
      </c>
      <c r="K89" s="104">
        <v>1</v>
      </c>
      <c r="L89" s="119"/>
      <c r="M89" s="123"/>
    </row>
    <row r="90" ht="17.25" customHeight="true" spans="1:13">
      <c r="A90" s="89">
        <v>74</v>
      </c>
      <c r="B90" s="89" t="s">
        <v>111</v>
      </c>
      <c r="C90" s="98">
        <v>3.4</v>
      </c>
      <c r="D90" s="99">
        <v>3.652199</v>
      </c>
      <c r="E90" s="113">
        <v>1.07417617647059</v>
      </c>
      <c r="F90" s="114">
        <v>1511.3</v>
      </c>
      <c r="G90" s="114">
        <v>430</v>
      </c>
      <c r="H90" s="114">
        <v>1511.3</v>
      </c>
      <c r="I90" s="114">
        <v>430</v>
      </c>
      <c r="J90" s="104">
        <v>1</v>
      </c>
      <c r="K90" s="104">
        <v>1</v>
      </c>
      <c r="L90" s="119"/>
      <c r="M90" s="123"/>
    </row>
    <row r="91" ht="17.25" customHeight="true" spans="1:13">
      <c r="A91" s="89">
        <v>75</v>
      </c>
      <c r="B91" s="89" t="s">
        <v>112</v>
      </c>
      <c r="C91" s="98">
        <v>1.3</v>
      </c>
      <c r="D91" s="99">
        <v>1.360123</v>
      </c>
      <c r="E91" s="113">
        <v>1.04624846153846</v>
      </c>
      <c r="F91" s="104" t="s">
        <v>19</v>
      </c>
      <c r="G91" s="104" t="s">
        <v>19</v>
      </c>
      <c r="H91" s="104" t="s">
        <v>19</v>
      </c>
      <c r="I91" s="104" t="s">
        <v>19</v>
      </c>
      <c r="J91" s="104" t="s">
        <v>19</v>
      </c>
      <c r="K91" s="104" t="s">
        <v>19</v>
      </c>
      <c r="L91" s="119"/>
      <c r="M91" s="123"/>
    </row>
    <row r="92" ht="17.25" customHeight="true" spans="1:13">
      <c r="A92" s="102" t="s">
        <v>113</v>
      </c>
      <c r="B92" s="1" t="s">
        <v>114</v>
      </c>
      <c r="C92" s="95">
        <v>42</v>
      </c>
      <c r="D92" s="95">
        <v>47.00390026</v>
      </c>
      <c r="E92" s="110">
        <v>1.11914048238095</v>
      </c>
      <c r="F92" s="112">
        <v>28890.97</v>
      </c>
      <c r="G92" s="112">
        <v>12895</v>
      </c>
      <c r="H92" s="112">
        <v>28890.97</v>
      </c>
      <c r="I92" s="112">
        <v>12895</v>
      </c>
      <c r="J92" s="120">
        <v>1</v>
      </c>
      <c r="K92" s="120">
        <v>1</v>
      </c>
      <c r="L92" s="119"/>
      <c r="M92" s="123"/>
    </row>
    <row r="93" ht="17.25" customHeight="true" spans="1:13">
      <c r="A93" s="89">
        <v>76</v>
      </c>
      <c r="B93" s="89" t="s">
        <v>115</v>
      </c>
      <c r="C93" s="99">
        <v>9.5</v>
      </c>
      <c r="D93" s="99">
        <v>6.83111837</v>
      </c>
      <c r="E93" s="113">
        <v>0.719065091578947</v>
      </c>
      <c r="F93" s="104" t="s">
        <v>19</v>
      </c>
      <c r="G93" s="104" t="s">
        <v>19</v>
      </c>
      <c r="H93" s="104" t="s">
        <v>19</v>
      </c>
      <c r="I93" s="104" t="s">
        <v>19</v>
      </c>
      <c r="J93" s="104" t="s">
        <v>19</v>
      </c>
      <c r="K93" s="104" t="s">
        <v>19</v>
      </c>
      <c r="L93" s="119"/>
      <c r="M93" s="123"/>
    </row>
    <row r="94" ht="17.25" customHeight="true" spans="1:13">
      <c r="A94" s="89">
        <v>77</v>
      </c>
      <c r="B94" s="89" t="s">
        <v>116</v>
      </c>
      <c r="C94" s="98">
        <v>2.2</v>
      </c>
      <c r="D94" s="99">
        <v>1.874943</v>
      </c>
      <c r="E94" s="113">
        <v>0.852246818181818</v>
      </c>
      <c r="F94" s="114">
        <v>54</v>
      </c>
      <c r="G94" s="114">
        <v>50</v>
      </c>
      <c r="H94" s="114">
        <v>54</v>
      </c>
      <c r="I94" s="114">
        <v>50</v>
      </c>
      <c r="J94" s="104">
        <v>1</v>
      </c>
      <c r="K94" s="104">
        <v>1</v>
      </c>
      <c r="L94" s="119"/>
      <c r="M94" s="123"/>
    </row>
    <row r="95" ht="17.25" customHeight="true" spans="1:13">
      <c r="A95" s="89">
        <v>78</v>
      </c>
      <c r="B95" s="89" t="s">
        <v>117</v>
      </c>
      <c r="C95" s="98">
        <v>4.4</v>
      </c>
      <c r="D95" s="99">
        <v>6.954067</v>
      </c>
      <c r="E95" s="113">
        <v>1.58046977272727</v>
      </c>
      <c r="F95" s="114">
        <v>1000</v>
      </c>
      <c r="G95" s="114">
        <v>630</v>
      </c>
      <c r="H95" s="114">
        <v>1000</v>
      </c>
      <c r="I95" s="114">
        <v>630</v>
      </c>
      <c r="J95" s="104">
        <v>1</v>
      </c>
      <c r="K95" s="104">
        <v>1</v>
      </c>
      <c r="L95" s="119"/>
      <c r="M95" s="123"/>
    </row>
    <row r="96" ht="17.25" customHeight="true" spans="1:13">
      <c r="A96" s="89">
        <v>79</v>
      </c>
      <c r="B96" s="89" t="s">
        <v>118</v>
      </c>
      <c r="C96" s="98">
        <v>2</v>
      </c>
      <c r="D96" s="99">
        <v>2.1</v>
      </c>
      <c r="E96" s="113">
        <v>1.05</v>
      </c>
      <c r="F96" s="114">
        <v>8690</v>
      </c>
      <c r="G96" s="114">
        <v>3365</v>
      </c>
      <c r="H96" s="114">
        <v>8690</v>
      </c>
      <c r="I96" s="114">
        <v>3365</v>
      </c>
      <c r="J96" s="104">
        <v>1</v>
      </c>
      <c r="K96" s="104">
        <v>1</v>
      </c>
      <c r="L96" s="119"/>
      <c r="M96" s="123"/>
    </row>
    <row r="97" ht="17.25" customHeight="true" spans="1:13">
      <c r="A97" s="89">
        <v>80</v>
      </c>
      <c r="B97" s="89" t="s">
        <v>119</v>
      </c>
      <c r="C97" s="98">
        <v>4.7</v>
      </c>
      <c r="D97" s="99">
        <v>5.27173</v>
      </c>
      <c r="E97" s="113">
        <v>1.12164468085106</v>
      </c>
      <c r="F97" s="114">
        <v>517</v>
      </c>
      <c r="G97" s="114">
        <v>70</v>
      </c>
      <c r="H97" s="114">
        <v>517</v>
      </c>
      <c r="I97" s="114">
        <v>70</v>
      </c>
      <c r="J97" s="104">
        <v>1</v>
      </c>
      <c r="K97" s="104">
        <v>1</v>
      </c>
      <c r="L97" s="119"/>
      <c r="M97" s="123"/>
    </row>
    <row r="98" ht="17.25" customHeight="true" spans="1:13">
      <c r="A98" s="89">
        <v>81</v>
      </c>
      <c r="B98" s="89" t="s">
        <v>120</v>
      </c>
      <c r="C98" s="98">
        <v>5.1</v>
      </c>
      <c r="D98" s="99">
        <v>5.672402</v>
      </c>
      <c r="E98" s="113">
        <v>1.11223568627451</v>
      </c>
      <c r="F98" s="114">
        <v>7151</v>
      </c>
      <c r="G98" s="114">
        <v>1230</v>
      </c>
      <c r="H98" s="114">
        <v>7151</v>
      </c>
      <c r="I98" s="114">
        <v>1230</v>
      </c>
      <c r="J98" s="104">
        <v>1</v>
      </c>
      <c r="K98" s="104">
        <v>1</v>
      </c>
      <c r="L98" s="119"/>
      <c r="M98" s="123"/>
    </row>
    <row r="99" ht="17.25" customHeight="true" spans="1:13">
      <c r="A99" s="89">
        <v>82</v>
      </c>
      <c r="B99" s="89" t="s">
        <v>121</v>
      </c>
      <c r="C99" s="98">
        <v>4.8</v>
      </c>
      <c r="D99" s="99">
        <v>5.45335</v>
      </c>
      <c r="E99" s="113">
        <v>1.13611458333333</v>
      </c>
      <c r="F99" s="114">
        <v>60</v>
      </c>
      <c r="G99" s="114">
        <v>40</v>
      </c>
      <c r="H99" s="114">
        <v>60</v>
      </c>
      <c r="I99" s="114">
        <v>40</v>
      </c>
      <c r="J99" s="104">
        <v>1</v>
      </c>
      <c r="K99" s="104">
        <v>1</v>
      </c>
      <c r="L99" s="119"/>
      <c r="M99" s="123"/>
    </row>
    <row r="100" ht="17.25" customHeight="true" spans="1:13">
      <c r="A100" s="89">
        <v>83</v>
      </c>
      <c r="B100" s="89" t="s">
        <v>122</v>
      </c>
      <c r="C100" s="98">
        <v>2.3</v>
      </c>
      <c r="D100" s="99">
        <v>3.63722889</v>
      </c>
      <c r="E100" s="113">
        <v>1.58140386521739</v>
      </c>
      <c r="F100" s="114">
        <v>150</v>
      </c>
      <c r="G100" s="114">
        <v>70</v>
      </c>
      <c r="H100" s="114">
        <v>150</v>
      </c>
      <c r="I100" s="114">
        <v>70</v>
      </c>
      <c r="J100" s="104">
        <v>1</v>
      </c>
      <c r="K100" s="104">
        <v>1</v>
      </c>
      <c r="L100" s="119"/>
      <c r="M100" s="123"/>
    </row>
    <row r="101" ht="17.25" customHeight="true" spans="1:13">
      <c r="A101" s="89">
        <v>84</v>
      </c>
      <c r="B101" s="89" t="s">
        <v>123</v>
      </c>
      <c r="C101" s="99">
        <v>4.2</v>
      </c>
      <c r="D101" s="99">
        <v>5.698056</v>
      </c>
      <c r="E101" s="113">
        <v>1.35668</v>
      </c>
      <c r="F101" s="114">
        <v>11198.97</v>
      </c>
      <c r="G101" s="114">
        <v>7370</v>
      </c>
      <c r="H101" s="114">
        <v>11198.97</v>
      </c>
      <c r="I101" s="114">
        <v>7370</v>
      </c>
      <c r="J101" s="104">
        <v>1</v>
      </c>
      <c r="K101" s="104">
        <v>1</v>
      </c>
      <c r="L101" s="119"/>
      <c r="M101" s="123"/>
    </row>
    <row r="102" ht="17.25" customHeight="true" spans="1:13">
      <c r="A102" s="89">
        <v>85</v>
      </c>
      <c r="B102" s="89" t="s">
        <v>124</v>
      </c>
      <c r="C102" s="98">
        <v>2.8</v>
      </c>
      <c r="D102" s="99">
        <v>3.511005</v>
      </c>
      <c r="E102" s="113">
        <v>1.25393035714286</v>
      </c>
      <c r="F102" s="114">
        <v>70</v>
      </c>
      <c r="G102" s="114">
        <v>70</v>
      </c>
      <c r="H102" s="114">
        <v>70</v>
      </c>
      <c r="I102" s="114">
        <v>70</v>
      </c>
      <c r="J102" s="104">
        <v>1</v>
      </c>
      <c r="K102" s="104">
        <v>1</v>
      </c>
      <c r="L102" s="119"/>
      <c r="M102" s="123"/>
    </row>
    <row r="103" ht="17.25" customHeight="true" spans="1:13">
      <c r="A103" s="102" t="s">
        <v>125</v>
      </c>
      <c r="B103" s="1" t="s">
        <v>126</v>
      </c>
      <c r="C103" s="95">
        <v>41.9</v>
      </c>
      <c r="D103" s="95">
        <v>43.132019</v>
      </c>
      <c r="E103" s="110">
        <v>1.0294037947494</v>
      </c>
      <c r="F103" s="112">
        <v>67361</v>
      </c>
      <c r="G103" s="112">
        <v>17624</v>
      </c>
      <c r="H103" s="112">
        <v>67361</v>
      </c>
      <c r="I103" s="112">
        <v>17624</v>
      </c>
      <c r="J103" s="120">
        <v>1</v>
      </c>
      <c r="K103" s="120">
        <v>1</v>
      </c>
      <c r="L103" s="119"/>
      <c r="M103" s="123"/>
    </row>
    <row r="104" ht="17.25" customHeight="true" spans="1:13">
      <c r="A104" s="89">
        <v>86</v>
      </c>
      <c r="B104" s="89" t="s">
        <v>127</v>
      </c>
      <c r="C104" s="98">
        <v>6.9</v>
      </c>
      <c r="D104" s="99">
        <v>4.01213</v>
      </c>
      <c r="E104" s="113">
        <v>0.581468115942029</v>
      </c>
      <c r="F104" s="114">
        <v>240</v>
      </c>
      <c r="G104" s="114">
        <v>160</v>
      </c>
      <c r="H104" s="114">
        <v>240</v>
      </c>
      <c r="I104" s="114">
        <v>160</v>
      </c>
      <c r="J104" s="104">
        <v>1</v>
      </c>
      <c r="K104" s="104">
        <v>1</v>
      </c>
      <c r="L104" s="119"/>
      <c r="M104" s="123"/>
    </row>
    <row r="105" ht="17.25" customHeight="true" spans="1:13">
      <c r="A105" s="89">
        <v>87</v>
      </c>
      <c r="B105" s="89" t="s">
        <v>128</v>
      </c>
      <c r="C105" s="98">
        <v>1</v>
      </c>
      <c r="D105" s="99">
        <v>1.1187</v>
      </c>
      <c r="E105" s="113">
        <v>1.1187</v>
      </c>
      <c r="F105" s="114">
        <v>2120</v>
      </c>
      <c r="G105" s="114">
        <v>1120</v>
      </c>
      <c r="H105" s="114">
        <v>2120</v>
      </c>
      <c r="I105" s="114">
        <v>1120</v>
      </c>
      <c r="J105" s="104">
        <v>1</v>
      </c>
      <c r="K105" s="104">
        <v>1</v>
      </c>
      <c r="L105" s="119"/>
      <c r="M105" s="123"/>
    </row>
    <row r="106" ht="17.25" customHeight="true" spans="1:13">
      <c r="A106" s="89">
        <v>88</v>
      </c>
      <c r="B106" s="89" t="s">
        <v>129</v>
      </c>
      <c r="C106" s="98">
        <v>4.5</v>
      </c>
      <c r="D106" s="99">
        <v>4.5046</v>
      </c>
      <c r="E106" s="113">
        <v>1.00102222222222</v>
      </c>
      <c r="F106" s="114">
        <v>9106</v>
      </c>
      <c r="G106" s="114">
        <v>1550</v>
      </c>
      <c r="H106" s="114">
        <v>9106</v>
      </c>
      <c r="I106" s="114">
        <v>1550</v>
      </c>
      <c r="J106" s="104">
        <v>1</v>
      </c>
      <c r="K106" s="104">
        <v>1</v>
      </c>
      <c r="L106" s="119"/>
      <c r="M106" s="123"/>
    </row>
    <row r="107" ht="17.25" customHeight="true" spans="1:13">
      <c r="A107" s="89">
        <v>89</v>
      </c>
      <c r="B107" s="89" t="s">
        <v>130</v>
      </c>
      <c r="C107" s="98">
        <v>5</v>
      </c>
      <c r="D107" s="99">
        <v>6.448611</v>
      </c>
      <c r="E107" s="113">
        <v>1.2897222</v>
      </c>
      <c r="F107" s="114">
        <v>196</v>
      </c>
      <c r="G107" s="114">
        <v>60</v>
      </c>
      <c r="H107" s="114">
        <v>196</v>
      </c>
      <c r="I107" s="114">
        <v>60</v>
      </c>
      <c r="J107" s="104">
        <v>1</v>
      </c>
      <c r="K107" s="104">
        <v>1</v>
      </c>
      <c r="L107" s="119"/>
      <c r="M107" s="123"/>
    </row>
    <row r="108" ht="17.25" customHeight="true" spans="1:13">
      <c r="A108" s="89">
        <v>90</v>
      </c>
      <c r="B108" s="89" t="s">
        <v>131</v>
      </c>
      <c r="C108" s="98">
        <v>3.1</v>
      </c>
      <c r="D108" s="99">
        <v>3.1125</v>
      </c>
      <c r="E108" s="113">
        <v>1.00403225806452</v>
      </c>
      <c r="F108" s="114">
        <v>10120</v>
      </c>
      <c r="G108" s="114">
        <v>1870</v>
      </c>
      <c r="H108" s="114">
        <v>10120</v>
      </c>
      <c r="I108" s="114">
        <v>1870</v>
      </c>
      <c r="J108" s="104">
        <v>1</v>
      </c>
      <c r="K108" s="104">
        <v>1</v>
      </c>
      <c r="L108" s="119"/>
      <c r="M108" s="123"/>
    </row>
    <row r="109" ht="17.25" customHeight="true" spans="1:13">
      <c r="A109" s="89">
        <v>91</v>
      </c>
      <c r="B109" s="89" t="s">
        <v>132</v>
      </c>
      <c r="C109" s="98">
        <v>5</v>
      </c>
      <c r="D109" s="99">
        <v>4.403807</v>
      </c>
      <c r="E109" s="113">
        <v>0.8807614</v>
      </c>
      <c r="F109" s="114">
        <v>1030</v>
      </c>
      <c r="G109" s="114">
        <v>1030</v>
      </c>
      <c r="H109" s="114">
        <v>1030</v>
      </c>
      <c r="I109" s="114">
        <v>1030</v>
      </c>
      <c r="J109" s="104">
        <v>1</v>
      </c>
      <c r="K109" s="104">
        <v>1</v>
      </c>
      <c r="L109" s="119"/>
      <c r="M109" s="123"/>
    </row>
    <row r="110" ht="17.25" customHeight="true" spans="1:13">
      <c r="A110" s="89">
        <v>92</v>
      </c>
      <c r="B110" s="89" t="s">
        <v>133</v>
      </c>
      <c r="C110" s="98">
        <v>6.2</v>
      </c>
      <c r="D110" s="99">
        <v>8.897262</v>
      </c>
      <c r="E110" s="113">
        <v>1.43504225806452</v>
      </c>
      <c r="F110" s="114">
        <v>513</v>
      </c>
      <c r="G110" s="114">
        <v>360</v>
      </c>
      <c r="H110" s="114">
        <v>513</v>
      </c>
      <c r="I110" s="114">
        <v>360</v>
      </c>
      <c r="J110" s="104">
        <v>1</v>
      </c>
      <c r="K110" s="104">
        <v>1</v>
      </c>
      <c r="L110" s="119"/>
      <c r="M110" s="123"/>
    </row>
    <row r="111" ht="17.25" customHeight="true" spans="1:13">
      <c r="A111" s="89">
        <v>93</v>
      </c>
      <c r="B111" s="89" t="s">
        <v>134</v>
      </c>
      <c r="C111" s="98">
        <v>4</v>
      </c>
      <c r="D111" s="99">
        <v>4.2078</v>
      </c>
      <c r="E111" s="113">
        <v>1.05195</v>
      </c>
      <c r="F111" s="114">
        <v>4070</v>
      </c>
      <c r="G111" s="114">
        <v>1840</v>
      </c>
      <c r="H111" s="114">
        <v>4070</v>
      </c>
      <c r="I111" s="114">
        <v>1840</v>
      </c>
      <c r="J111" s="104">
        <v>1</v>
      </c>
      <c r="K111" s="104">
        <v>1</v>
      </c>
      <c r="L111" s="119"/>
      <c r="M111" s="123"/>
    </row>
    <row r="112" ht="17.25" customHeight="true" spans="1:13">
      <c r="A112" s="89">
        <v>94</v>
      </c>
      <c r="B112" s="89" t="s">
        <v>135</v>
      </c>
      <c r="C112" s="98">
        <v>2.1</v>
      </c>
      <c r="D112" s="99">
        <v>2.22508</v>
      </c>
      <c r="E112" s="113">
        <v>1.0595619047619</v>
      </c>
      <c r="F112" s="114">
        <v>10106</v>
      </c>
      <c r="G112" s="114">
        <v>5186</v>
      </c>
      <c r="H112" s="114">
        <v>10106</v>
      </c>
      <c r="I112" s="114">
        <v>5186</v>
      </c>
      <c r="J112" s="104">
        <v>1</v>
      </c>
      <c r="K112" s="104">
        <v>1</v>
      </c>
      <c r="L112" s="119"/>
      <c r="M112" s="123"/>
    </row>
    <row r="113" ht="17.25" customHeight="true" spans="1:13">
      <c r="A113" s="89">
        <v>95</v>
      </c>
      <c r="B113" s="89" t="s">
        <v>136</v>
      </c>
      <c r="C113" s="98">
        <v>4.1</v>
      </c>
      <c r="D113" s="99">
        <v>4.201529</v>
      </c>
      <c r="E113" s="113">
        <v>1.02476317073171</v>
      </c>
      <c r="F113" s="114">
        <v>29860</v>
      </c>
      <c r="G113" s="114">
        <v>4448</v>
      </c>
      <c r="H113" s="114">
        <v>29860</v>
      </c>
      <c r="I113" s="114">
        <v>4448</v>
      </c>
      <c r="J113" s="104">
        <v>1</v>
      </c>
      <c r="K113" s="104">
        <v>1</v>
      </c>
      <c r="L113" s="119"/>
      <c r="M113" s="123"/>
    </row>
    <row r="114" ht="17.1" customHeight="true" spans="1:1">
      <c r="A114" s="125" t="s">
        <v>137</v>
      </c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rintOptions horizontalCentered="true"/>
  <pageMargins left="0.708333333333333" right="0.708333333333333" top="0.747916666666667" bottom="0.747916666666667" header="0.314583333333333" footer="0.314583333333333"/>
  <pageSetup paperSize="9" firstPageNumber="6" orientation="portrait" useFirstPageNumber="true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50"/>
  <sheetViews>
    <sheetView view="pageBreakPreview" zoomScaleNormal="100" zoomScaleSheetLayoutView="100" workbookViewId="0">
      <pane ySplit="5" topLeftCell="A54" activePane="bottomLeft" state="frozen"/>
      <selection/>
      <selection pane="bottomLeft" activeCell="K144" sqref="K144"/>
    </sheetView>
  </sheetViews>
  <sheetFormatPr defaultColWidth="9" defaultRowHeight="15.75"/>
  <cols>
    <col min="1" max="1" width="4.775" style="39" customWidth="true"/>
    <col min="2" max="2" width="5.5" style="39" customWidth="true"/>
    <col min="3" max="3" width="6.44166666666667" style="40" customWidth="true"/>
    <col min="4" max="4" width="33.625" style="41" customWidth="true"/>
    <col min="5" max="5" width="9.21666666666667" style="42" customWidth="true"/>
    <col min="6" max="6" width="7.5" style="43" customWidth="true"/>
    <col min="7" max="7" width="8.66666666666667" style="44" customWidth="true"/>
    <col min="8" max="8" width="8.875" style="45" customWidth="true"/>
    <col min="9" max="3402" width="9" style="46"/>
    <col min="3403" max="3403" width="8.88333333333333" style="46" customWidth="true"/>
    <col min="3404" max="16352" width="9" style="46"/>
    <col min="16353" max="16382" width="9" style="14"/>
  </cols>
  <sheetData>
    <row r="1" ht="17.1" customHeight="true" spans="1:1">
      <c r="A1" s="47" t="s">
        <v>138</v>
      </c>
    </row>
    <row r="2" ht="26.1" customHeight="true" spans="1:3405">
      <c r="A2" s="48" t="s">
        <v>139</v>
      </c>
      <c r="B2" s="48"/>
      <c r="C2" s="48"/>
      <c r="D2" s="48"/>
      <c r="E2" s="48"/>
      <c r="F2" s="48"/>
      <c r="G2" s="48"/>
      <c r="H2" s="48"/>
      <c r="DZW2" s="68"/>
      <c r="DZX2" s="68"/>
      <c r="DZY2" s="68"/>
    </row>
    <row r="3" ht="18" customHeight="true" spans="1:16352">
      <c r="A3" s="48"/>
      <c r="B3" s="48"/>
      <c r="C3" s="48"/>
      <c r="D3" s="48"/>
      <c r="E3" s="48"/>
      <c r="F3" s="48"/>
      <c r="G3" s="62" t="s">
        <v>140</v>
      </c>
      <c r="H3" s="6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68"/>
      <c r="DZX3" s="68"/>
      <c r="DZY3" s="68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</row>
    <row r="4" s="36" customFormat="true" ht="24.9" customHeight="true" spans="1:8">
      <c r="A4" s="49" t="s">
        <v>141</v>
      </c>
      <c r="B4" s="49" t="s">
        <v>142</v>
      </c>
      <c r="C4" s="49" t="s">
        <v>143</v>
      </c>
      <c r="D4" s="49" t="s">
        <v>144</v>
      </c>
      <c r="E4" s="64" t="s">
        <v>145</v>
      </c>
      <c r="F4" s="65" t="s">
        <v>146</v>
      </c>
      <c r="G4" s="64" t="s">
        <v>147</v>
      </c>
      <c r="H4" s="64"/>
    </row>
    <row r="5" s="36" customFormat="true" ht="27" customHeight="true" spans="1:8">
      <c r="A5" s="49"/>
      <c r="B5" s="49"/>
      <c r="C5" s="49"/>
      <c r="D5" s="49"/>
      <c r="E5" s="64"/>
      <c r="F5" s="65"/>
      <c r="G5" s="64" t="s">
        <v>148</v>
      </c>
      <c r="H5" s="64" t="s">
        <v>149</v>
      </c>
    </row>
    <row r="6" s="36" customFormat="true" ht="25.8" customHeight="true" spans="1:8">
      <c r="A6" s="49" t="s">
        <v>150</v>
      </c>
      <c r="B6" s="49"/>
      <c r="C6" s="49"/>
      <c r="D6" s="49"/>
      <c r="E6" s="66">
        <f>SUM(E7:E149)</f>
        <v>19766722.27</v>
      </c>
      <c r="F6" s="66" t="s">
        <v>19</v>
      </c>
      <c r="G6" s="66">
        <v>2000000</v>
      </c>
      <c r="H6" s="66">
        <f>SUM(H7:H149)</f>
        <v>2714479.5995</v>
      </c>
    </row>
    <row r="7" s="37" customFormat="true" ht="26.1" customHeight="true" spans="1:8">
      <c r="A7" s="50">
        <v>1</v>
      </c>
      <c r="B7" s="50" t="s">
        <v>151</v>
      </c>
      <c r="C7" s="51" t="s">
        <v>152</v>
      </c>
      <c r="D7" s="52" t="s">
        <v>153</v>
      </c>
      <c r="E7" s="55">
        <v>129484</v>
      </c>
      <c r="F7" s="55">
        <v>82000</v>
      </c>
      <c r="G7" s="56">
        <v>29000</v>
      </c>
      <c r="H7" s="55">
        <f>VLOOKUP(D7,[3]基础表!$G:$N,8,FALSE)</f>
        <v>29160</v>
      </c>
    </row>
    <row r="8" s="37" customFormat="true" ht="26.1" customHeight="true" spans="1:8">
      <c r="A8" s="50">
        <f t="shared" ref="A8:A36" si="0">A7+1</f>
        <v>2</v>
      </c>
      <c r="B8" s="50" t="s">
        <v>151</v>
      </c>
      <c r="C8" s="51" t="s">
        <v>152</v>
      </c>
      <c r="D8" s="52" t="s">
        <v>154</v>
      </c>
      <c r="E8" s="55">
        <v>110256</v>
      </c>
      <c r="F8" s="55">
        <v>100002</v>
      </c>
      <c r="G8" s="56">
        <v>8000</v>
      </c>
      <c r="H8" s="55">
        <f>VLOOKUP(D8,[3]基础表!$G:$N,8,FALSE)</f>
        <v>9005</v>
      </c>
    </row>
    <row r="9" s="37" customFormat="true" ht="26.1" customHeight="true" spans="1:8">
      <c r="A9" s="50">
        <f t="shared" si="0"/>
        <v>3</v>
      </c>
      <c r="B9" s="50" t="s">
        <v>151</v>
      </c>
      <c r="C9" s="51" t="s">
        <v>152</v>
      </c>
      <c r="D9" s="52" t="s">
        <v>155</v>
      </c>
      <c r="E9" s="55">
        <v>144400</v>
      </c>
      <c r="F9" s="55">
        <v>113780</v>
      </c>
      <c r="G9" s="56">
        <v>30590</v>
      </c>
      <c r="H9" s="55">
        <f>VLOOKUP(D9,[3]基础表!$G:$N,8,FALSE)</f>
        <v>30590</v>
      </c>
    </row>
    <row r="10" s="37" customFormat="true" ht="26.1" customHeight="true" spans="1:8">
      <c r="A10" s="50">
        <f t="shared" si="0"/>
        <v>4</v>
      </c>
      <c r="B10" s="50" t="s">
        <v>151</v>
      </c>
      <c r="C10" s="51" t="s">
        <v>152</v>
      </c>
      <c r="D10" s="52" t="s">
        <v>156</v>
      </c>
      <c r="E10" s="55">
        <v>19952</v>
      </c>
      <c r="F10" s="55">
        <v>0</v>
      </c>
      <c r="G10" s="56">
        <v>8000</v>
      </c>
      <c r="H10" s="55">
        <f>VLOOKUP(D10,[3]基础表!$G:$N,8,FALSE)</f>
        <v>8100</v>
      </c>
    </row>
    <row r="11" s="37" customFormat="true" ht="26.1" customHeight="true" spans="1:8">
      <c r="A11" s="50">
        <f t="shared" si="0"/>
        <v>5</v>
      </c>
      <c r="B11" s="50" t="s">
        <v>151</v>
      </c>
      <c r="C11" s="53" t="s">
        <v>157</v>
      </c>
      <c r="D11" s="52" t="s">
        <v>158</v>
      </c>
      <c r="E11" s="55">
        <v>425000</v>
      </c>
      <c r="F11" s="55">
        <v>343204</v>
      </c>
      <c r="G11" s="56">
        <v>10000</v>
      </c>
      <c r="H11" s="55">
        <f>VLOOKUP(D11,[3]基础表!$G:$N,8,FALSE)</f>
        <v>0</v>
      </c>
    </row>
    <row r="12" s="37" customFormat="true" ht="26.1" customHeight="true" spans="1:8">
      <c r="A12" s="50">
        <f t="shared" si="0"/>
        <v>6</v>
      </c>
      <c r="B12" s="50" t="s">
        <v>151</v>
      </c>
      <c r="C12" s="53" t="s">
        <v>159</v>
      </c>
      <c r="D12" s="52" t="s">
        <v>160</v>
      </c>
      <c r="E12" s="55">
        <v>289000</v>
      </c>
      <c r="F12" s="55">
        <v>196357</v>
      </c>
      <c r="G12" s="56">
        <v>3000</v>
      </c>
      <c r="H12" s="55">
        <f>VLOOKUP(D12,[3]基础表!$G:$N,8,FALSE)</f>
        <v>5200</v>
      </c>
    </row>
    <row r="13" s="37" customFormat="true" ht="26.1" customHeight="true" spans="1:8">
      <c r="A13" s="50">
        <f t="shared" si="0"/>
        <v>7</v>
      </c>
      <c r="B13" s="50" t="s">
        <v>151</v>
      </c>
      <c r="C13" s="53" t="s">
        <v>159</v>
      </c>
      <c r="D13" s="52" t="s">
        <v>161</v>
      </c>
      <c r="E13" s="55">
        <v>270987</v>
      </c>
      <c r="F13" s="55">
        <v>102519</v>
      </c>
      <c r="G13" s="56">
        <v>84000</v>
      </c>
      <c r="H13" s="55">
        <f>VLOOKUP(D13,[3]基础表!$G:$N,8,FALSE)</f>
        <v>88074</v>
      </c>
    </row>
    <row r="14" s="37" customFormat="true" ht="26.1" customHeight="true" spans="1:8">
      <c r="A14" s="50">
        <f t="shared" si="0"/>
        <v>8</v>
      </c>
      <c r="B14" s="50" t="s">
        <v>151</v>
      </c>
      <c r="C14" s="53" t="s">
        <v>162</v>
      </c>
      <c r="D14" s="52" t="s">
        <v>163</v>
      </c>
      <c r="E14" s="55">
        <v>51471</v>
      </c>
      <c r="F14" s="55">
        <v>33160</v>
      </c>
      <c r="G14" s="56">
        <v>8000</v>
      </c>
      <c r="H14" s="55">
        <f>VLOOKUP(D14,[3]基础表!$G:$N,8,FALSE)</f>
        <v>8000</v>
      </c>
    </row>
    <row r="15" s="37" customFormat="true" ht="26.1" customHeight="true" spans="1:8">
      <c r="A15" s="50">
        <f t="shared" si="0"/>
        <v>9</v>
      </c>
      <c r="B15" s="50" t="s">
        <v>151</v>
      </c>
      <c r="C15" s="53" t="s">
        <v>162</v>
      </c>
      <c r="D15" s="52" t="s">
        <v>164</v>
      </c>
      <c r="E15" s="55">
        <v>102859</v>
      </c>
      <c r="F15" s="55">
        <v>6000</v>
      </c>
      <c r="G15" s="56">
        <v>7000</v>
      </c>
      <c r="H15" s="55">
        <f>VLOOKUP(D15,[3]基础表!$G:$N,8,FALSE)</f>
        <v>8000</v>
      </c>
    </row>
    <row r="16" s="37" customFormat="true" ht="26.1" customHeight="true" spans="1:8">
      <c r="A16" s="50">
        <f t="shared" si="0"/>
        <v>10</v>
      </c>
      <c r="B16" s="50" t="s">
        <v>151</v>
      </c>
      <c r="C16" s="53" t="s">
        <v>165</v>
      </c>
      <c r="D16" s="52" t="s">
        <v>166</v>
      </c>
      <c r="E16" s="55">
        <v>51000</v>
      </c>
      <c r="F16" s="55">
        <v>33013</v>
      </c>
      <c r="G16" s="56">
        <v>17672</v>
      </c>
      <c r="H16" s="55">
        <f>VLOOKUP(D16,[3]基础表!$G:$N,8,FALSE)</f>
        <v>16435</v>
      </c>
    </row>
    <row r="17" s="37" customFormat="true" ht="26.1" customHeight="true" spans="1:8">
      <c r="A17" s="50">
        <f t="shared" si="0"/>
        <v>11</v>
      </c>
      <c r="B17" s="50" t="s">
        <v>151</v>
      </c>
      <c r="C17" s="53" t="s">
        <v>165</v>
      </c>
      <c r="D17" s="52" t="s">
        <v>167</v>
      </c>
      <c r="E17" s="55">
        <v>29500</v>
      </c>
      <c r="F17" s="55">
        <v>20625</v>
      </c>
      <c r="G17" s="56">
        <v>8885</v>
      </c>
      <c r="H17" s="55">
        <f>VLOOKUP(D17,[3]基础表!$G:$N,8,FALSE)</f>
        <v>8885</v>
      </c>
    </row>
    <row r="18" s="38" customFormat="true" ht="26.1" customHeight="true" spans="1:3405">
      <c r="A18" s="50">
        <f t="shared" si="0"/>
        <v>12</v>
      </c>
      <c r="B18" s="50" t="s">
        <v>168</v>
      </c>
      <c r="C18" s="51" t="s">
        <v>152</v>
      </c>
      <c r="D18" s="52" t="s">
        <v>169</v>
      </c>
      <c r="E18" s="55">
        <v>148000</v>
      </c>
      <c r="F18" s="55" t="s">
        <v>19</v>
      </c>
      <c r="G18" s="56">
        <v>6500</v>
      </c>
      <c r="H18" s="55">
        <f>VLOOKUP(D18,[3]基础表!$G:$N,8,FALSE)</f>
        <v>7000</v>
      </c>
      <c r="DZW18" s="36"/>
      <c r="DZX18" s="36"/>
      <c r="DZY18" s="36"/>
    </row>
    <row r="19" s="38" customFormat="true" ht="26.1" customHeight="true" spans="1:3405">
      <c r="A19" s="50">
        <f t="shared" si="0"/>
        <v>13</v>
      </c>
      <c r="B19" s="50" t="s">
        <v>168</v>
      </c>
      <c r="C19" s="51" t="s">
        <v>152</v>
      </c>
      <c r="D19" s="52" t="s">
        <v>170</v>
      </c>
      <c r="E19" s="55">
        <v>4500</v>
      </c>
      <c r="F19" s="55" t="s">
        <v>19</v>
      </c>
      <c r="G19" s="56">
        <v>1500</v>
      </c>
      <c r="H19" s="55">
        <f>VLOOKUP(D19,[3]基础表!$G:$N,8,FALSE)</f>
        <v>1190</v>
      </c>
      <c r="DZW19" s="36"/>
      <c r="DZX19" s="36"/>
      <c r="DZY19" s="36"/>
    </row>
    <row r="20" s="37" customFormat="true" ht="26.1" customHeight="true" spans="1:8">
      <c r="A20" s="50">
        <f t="shared" si="0"/>
        <v>14</v>
      </c>
      <c r="B20" s="50" t="s">
        <v>168</v>
      </c>
      <c r="C20" s="51" t="s">
        <v>152</v>
      </c>
      <c r="D20" s="52" t="s">
        <v>171</v>
      </c>
      <c r="E20" s="55">
        <v>900000</v>
      </c>
      <c r="F20" s="55" t="s">
        <v>19</v>
      </c>
      <c r="G20" s="56">
        <v>150000</v>
      </c>
      <c r="H20" s="55">
        <f>VLOOKUP(D20,[3]基础表!$G:$N,8,FALSE)</f>
        <v>182471</v>
      </c>
    </row>
    <row r="21" s="37" customFormat="true" ht="26.1" customHeight="true" spans="1:8">
      <c r="A21" s="50">
        <f t="shared" si="0"/>
        <v>15</v>
      </c>
      <c r="B21" s="50" t="s">
        <v>168</v>
      </c>
      <c r="C21" s="51" t="s">
        <v>152</v>
      </c>
      <c r="D21" s="52" t="s">
        <v>172</v>
      </c>
      <c r="E21" s="55">
        <v>240700</v>
      </c>
      <c r="F21" s="55">
        <v>92510</v>
      </c>
      <c r="G21" s="56">
        <v>40000</v>
      </c>
      <c r="H21" s="55">
        <f>VLOOKUP(D21,[3]基础表!$G:$N,8,FALSE)</f>
        <v>45195</v>
      </c>
    </row>
    <row r="22" s="37" customFormat="true" ht="26.1" customHeight="true" spans="1:8">
      <c r="A22" s="50">
        <f t="shared" si="0"/>
        <v>16</v>
      </c>
      <c r="B22" s="50" t="s">
        <v>168</v>
      </c>
      <c r="C22" s="51" t="s">
        <v>152</v>
      </c>
      <c r="D22" s="54" t="s">
        <v>173</v>
      </c>
      <c r="E22" s="55">
        <v>330000</v>
      </c>
      <c r="F22" s="55">
        <v>0</v>
      </c>
      <c r="G22" s="56">
        <v>10000</v>
      </c>
      <c r="H22" s="55">
        <f>VLOOKUP(D22,[3]基础表!$G:$N,8,FALSE)</f>
        <v>23586</v>
      </c>
    </row>
    <row r="23" s="38" customFormat="true" ht="26.1" customHeight="true" spans="1:3405">
      <c r="A23" s="50">
        <f t="shared" si="0"/>
        <v>17</v>
      </c>
      <c r="B23" s="50" t="s">
        <v>168</v>
      </c>
      <c r="C23" s="53" t="s">
        <v>174</v>
      </c>
      <c r="D23" s="52" t="s">
        <v>175</v>
      </c>
      <c r="E23" s="55">
        <v>73000</v>
      </c>
      <c r="F23" s="55" t="s">
        <v>19</v>
      </c>
      <c r="G23" s="56">
        <v>5000</v>
      </c>
      <c r="H23" s="55">
        <f>VLOOKUP(D23,[3]基础表!$G:$N,8,FALSE)</f>
        <v>6550</v>
      </c>
      <c r="DZW23" s="36"/>
      <c r="DZX23" s="36"/>
      <c r="DZY23" s="36"/>
    </row>
    <row r="24" s="38" customFormat="true" ht="26.1" customHeight="true" spans="1:3405">
      <c r="A24" s="50">
        <f t="shared" si="0"/>
        <v>18</v>
      </c>
      <c r="B24" s="50" t="s">
        <v>168</v>
      </c>
      <c r="C24" s="53" t="s">
        <v>176</v>
      </c>
      <c r="D24" s="52" t="s">
        <v>177</v>
      </c>
      <c r="E24" s="55">
        <v>15600</v>
      </c>
      <c r="F24" s="55" t="s">
        <v>19</v>
      </c>
      <c r="G24" s="56">
        <v>5000</v>
      </c>
      <c r="H24" s="55">
        <f>VLOOKUP(D24,[3]基础表!$G:$N,8,FALSE)</f>
        <v>2721</v>
      </c>
      <c r="DZW24" s="36"/>
      <c r="DZX24" s="36"/>
      <c r="DZY24" s="36"/>
    </row>
    <row r="25" s="38" customFormat="true" ht="26.1" customHeight="true" spans="1:3405">
      <c r="A25" s="50">
        <f t="shared" si="0"/>
        <v>19</v>
      </c>
      <c r="B25" s="50" t="s">
        <v>168</v>
      </c>
      <c r="C25" s="53" t="s">
        <v>178</v>
      </c>
      <c r="D25" s="52" t="s">
        <v>179</v>
      </c>
      <c r="E25" s="55">
        <v>87800</v>
      </c>
      <c r="F25" s="55" t="s">
        <v>19</v>
      </c>
      <c r="G25" s="56">
        <v>18000</v>
      </c>
      <c r="H25" s="55">
        <f>VLOOKUP(D25,[3]基础表!$G:$N,8,FALSE)</f>
        <v>24200</v>
      </c>
      <c r="DZW25" s="36"/>
      <c r="DZX25" s="36"/>
      <c r="DZY25" s="36"/>
    </row>
    <row r="26" s="38" customFormat="true" ht="26.1" customHeight="true" spans="1:3405">
      <c r="A26" s="50">
        <f t="shared" si="0"/>
        <v>20</v>
      </c>
      <c r="B26" s="50" t="s">
        <v>168</v>
      </c>
      <c r="C26" s="53" t="s">
        <v>180</v>
      </c>
      <c r="D26" s="52" t="s">
        <v>181</v>
      </c>
      <c r="E26" s="55">
        <v>36000</v>
      </c>
      <c r="F26" s="55" t="s">
        <v>19</v>
      </c>
      <c r="G26" s="56">
        <v>4000</v>
      </c>
      <c r="H26" s="55">
        <f>VLOOKUP(D26,[3]基础表!$G:$N,8,FALSE)</f>
        <v>4010</v>
      </c>
      <c r="DZW26" s="36"/>
      <c r="DZX26" s="36"/>
      <c r="DZY26" s="36"/>
    </row>
    <row r="27" s="37" customFormat="true" ht="26.1" customHeight="true" spans="1:8">
      <c r="A27" s="50">
        <f t="shared" si="0"/>
        <v>21</v>
      </c>
      <c r="B27" s="50" t="s">
        <v>168</v>
      </c>
      <c r="C27" s="53" t="s">
        <v>180</v>
      </c>
      <c r="D27" s="52" t="s">
        <v>182</v>
      </c>
      <c r="E27" s="55">
        <v>549000</v>
      </c>
      <c r="F27" s="55">
        <v>402071</v>
      </c>
      <c r="G27" s="56">
        <v>50000</v>
      </c>
      <c r="H27" s="55">
        <f>VLOOKUP(D27,[3]基础表!$G:$N,8,FALSE)</f>
        <v>70002</v>
      </c>
    </row>
    <row r="28" s="37" customFormat="true" ht="26.1" customHeight="true" spans="1:8">
      <c r="A28" s="50">
        <f t="shared" si="0"/>
        <v>22</v>
      </c>
      <c r="B28" s="50" t="s">
        <v>168</v>
      </c>
      <c r="C28" s="53" t="s">
        <v>183</v>
      </c>
      <c r="D28" s="52" t="s">
        <v>184</v>
      </c>
      <c r="E28" s="55">
        <v>730000</v>
      </c>
      <c r="F28" s="55">
        <v>210150</v>
      </c>
      <c r="G28" s="56">
        <v>15000</v>
      </c>
      <c r="H28" s="55">
        <f>VLOOKUP(D28,[3]基础表!$G:$N,8,FALSE)</f>
        <v>21500</v>
      </c>
    </row>
    <row r="29" s="37" customFormat="true" ht="26.1" customHeight="true" spans="1:8">
      <c r="A29" s="50">
        <f t="shared" si="0"/>
        <v>23</v>
      </c>
      <c r="B29" s="50" t="s">
        <v>168</v>
      </c>
      <c r="C29" s="53" t="s">
        <v>183</v>
      </c>
      <c r="D29" s="52" t="s">
        <v>185</v>
      </c>
      <c r="E29" s="55">
        <v>195000</v>
      </c>
      <c r="F29" s="55">
        <v>131401</v>
      </c>
      <c r="G29" s="56">
        <v>30000</v>
      </c>
      <c r="H29" s="55">
        <f>VLOOKUP(D29,[3]基础表!$G:$N,8,FALSE)</f>
        <v>35000</v>
      </c>
    </row>
    <row r="30" s="38" customFormat="true" ht="26.1" customHeight="true" spans="1:3405">
      <c r="A30" s="50">
        <f t="shared" si="0"/>
        <v>24</v>
      </c>
      <c r="B30" s="50" t="s">
        <v>168</v>
      </c>
      <c r="C30" s="53" t="s">
        <v>186</v>
      </c>
      <c r="D30" s="52" t="s">
        <v>187</v>
      </c>
      <c r="E30" s="55">
        <v>115100</v>
      </c>
      <c r="F30" s="55" t="s">
        <v>19</v>
      </c>
      <c r="G30" s="56">
        <v>2000</v>
      </c>
      <c r="H30" s="55">
        <f>VLOOKUP(D30,[3]基础表!$G:$N,8,FALSE)</f>
        <v>2300</v>
      </c>
      <c r="DZW30" s="36"/>
      <c r="DZX30" s="36"/>
      <c r="DZY30" s="36"/>
    </row>
    <row r="31" s="37" customFormat="true" ht="26.1" customHeight="true" spans="1:8">
      <c r="A31" s="50">
        <f t="shared" si="0"/>
        <v>25</v>
      </c>
      <c r="B31" s="50" t="s">
        <v>168</v>
      </c>
      <c r="C31" s="53" t="s">
        <v>186</v>
      </c>
      <c r="D31" s="52" t="s">
        <v>188</v>
      </c>
      <c r="E31" s="55">
        <v>658000</v>
      </c>
      <c r="F31" s="55">
        <v>303763</v>
      </c>
      <c r="G31" s="56">
        <v>30000</v>
      </c>
      <c r="H31" s="55">
        <f>VLOOKUP(D31,[3]基础表!$G:$N,8,FALSE)</f>
        <v>40000</v>
      </c>
    </row>
    <row r="32" s="38" customFormat="true" ht="26.1" customHeight="true" spans="1:3405">
      <c r="A32" s="50">
        <f t="shared" si="0"/>
        <v>26</v>
      </c>
      <c r="B32" s="50" t="s">
        <v>168</v>
      </c>
      <c r="C32" s="53" t="s">
        <v>189</v>
      </c>
      <c r="D32" s="52" t="s">
        <v>190</v>
      </c>
      <c r="E32" s="55">
        <v>80000</v>
      </c>
      <c r="F32" s="55" t="s">
        <v>19</v>
      </c>
      <c r="G32" s="56">
        <v>15000</v>
      </c>
      <c r="H32" s="55">
        <f>VLOOKUP(D32,[3]基础表!$G:$N,8,FALSE)</f>
        <v>18000</v>
      </c>
      <c r="DZW32" s="36"/>
      <c r="DZX32" s="36"/>
      <c r="DZY32" s="36"/>
    </row>
    <row r="33" s="38" customFormat="true" ht="26.1" customHeight="true" spans="1:3405">
      <c r="A33" s="50">
        <f t="shared" si="0"/>
        <v>27</v>
      </c>
      <c r="B33" s="50" t="s">
        <v>168</v>
      </c>
      <c r="C33" s="53" t="s">
        <v>191</v>
      </c>
      <c r="D33" s="52" t="s">
        <v>192</v>
      </c>
      <c r="E33" s="55">
        <v>50000</v>
      </c>
      <c r="F33" s="55" t="s">
        <v>19</v>
      </c>
      <c r="G33" s="56">
        <v>8000</v>
      </c>
      <c r="H33" s="55">
        <f>VLOOKUP(D33,[3]基础表!$G:$N,8,FALSE)</f>
        <v>8023</v>
      </c>
      <c r="DZW33" s="36"/>
      <c r="DZX33" s="36"/>
      <c r="DZY33" s="36"/>
    </row>
    <row r="34" s="36" customFormat="true" ht="26.1" customHeight="true" spans="1:8">
      <c r="A34" s="50">
        <f t="shared" si="0"/>
        <v>28</v>
      </c>
      <c r="B34" s="50" t="s">
        <v>193</v>
      </c>
      <c r="C34" s="51" t="s">
        <v>152</v>
      </c>
      <c r="D34" s="52" t="s">
        <v>194</v>
      </c>
      <c r="E34" s="56">
        <v>549768</v>
      </c>
      <c r="F34" s="55">
        <v>15101</v>
      </c>
      <c r="G34" s="56">
        <v>50000</v>
      </c>
      <c r="H34" s="55">
        <f>VLOOKUP(D34,[3]基础表!$G:$N,8,FALSE)</f>
        <v>50010</v>
      </c>
    </row>
    <row r="35" s="36" customFormat="true" ht="26.1" customHeight="true" spans="1:8">
      <c r="A35" s="50">
        <f t="shared" si="0"/>
        <v>29</v>
      </c>
      <c r="B35" s="50" t="s">
        <v>193</v>
      </c>
      <c r="C35" s="53" t="s">
        <v>195</v>
      </c>
      <c r="D35" s="52" t="s">
        <v>196</v>
      </c>
      <c r="E35" s="56">
        <v>7800</v>
      </c>
      <c r="F35" s="55">
        <v>0</v>
      </c>
      <c r="G35" s="56">
        <v>2000</v>
      </c>
      <c r="H35" s="55">
        <f>VLOOKUP(D35,[3]基础表!$G:$N,8,FALSE)</f>
        <v>2067</v>
      </c>
    </row>
    <row r="36" s="37" customFormat="true" ht="26.1" customHeight="true" spans="1:8">
      <c r="A36" s="50">
        <f t="shared" si="0"/>
        <v>30</v>
      </c>
      <c r="B36" s="50" t="s">
        <v>197</v>
      </c>
      <c r="C36" s="53" t="s">
        <v>195</v>
      </c>
      <c r="D36" s="52" t="s">
        <v>198</v>
      </c>
      <c r="E36" s="55">
        <v>78266</v>
      </c>
      <c r="F36" s="55">
        <v>55345</v>
      </c>
      <c r="G36" s="56">
        <v>10000</v>
      </c>
      <c r="H36" s="55">
        <f>VLOOKUP(D36,[3]基础表!$G:$N,8,FALSE)</f>
        <v>6021</v>
      </c>
    </row>
    <row r="37" s="37" customFormat="true" ht="26.1" customHeight="true" spans="1:8">
      <c r="A37" s="50"/>
      <c r="B37" s="50"/>
      <c r="C37" s="51" t="s">
        <v>47</v>
      </c>
      <c r="D37" s="52"/>
      <c r="E37" s="55">
        <f>92637+75447</f>
        <v>168084</v>
      </c>
      <c r="F37" s="55">
        <v>142091</v>
      </c>
      <c r="G37" s="56">
        <v>20000</v>
      </c>
      <c r="H37" s="55">
        <f>[3]基础表!$N$38</f>
        <v>20009</v>
      </c>
    </row>
    <row r="38" s="37" customFormat="true" ht="30" customHeight="true" spans="1:8">
      <c r="A38" s="55">
        <f>A36+1</f>
        <v>31</v>
      </c>
      <c r="B38" s="50" t="s">
        <v>193</v>
      </c>
      <c r="C38" s="53" t="s">
        <v>199</v>
      </c>
      <c r="D38" s="52" t="s">
        <v>200</v>
      </c>
      <c r="E38" s="55">
        <v>145881</v>
      </c>
      <c r="F38" s="55">
        <v>66036</v>
      </c>
      <c r="G38" s="56">
        <v>30000</v>
      </c>
      <c r="H38" s="55">
        <f>VLOOKUP(D38,[3]基础表!$G:$N,8,FALSE)</f>
        <v>16097.8538</v>
      </c>
    </row>
    <row r="39" s="39" customFormat="true" ht="33" customHeight="true" spans="1:8">
      <c r="A39" s="56">
        <f t="shared" ref="A39:A58" si="1">A38+1</f>
        <v>32</v>
      </c>
      <c r="B39" s="50" t="s">
        <v>193</v>
      </c>
      <c r="C39" s="53" t="s">
        <v>201</v>
      </c>
      <c r="D39" s="57" t="s">
        <v>202</v>
      </c>
      <c r="E39" s="56">
        <v>25081</v>
      </c>
      <c r="F39" s="55">
        <v>219</v>
      </c>
      <c r="G39" s="56">
        <v>6000</v>
      </c>
      <c r="H39" s="55">
        <f>VLOOKUP(D39,[3]基础表!$G:$N,8,FALSE)</f>
        <v>6111</v>
      </c>
    </row>
    <row r="40" s="37" customFormat="true" ht="26.1" customHeight="true" spans="1:8">
      <c r="A40" s="55">
        <f t="shared" si="1"/>
        <v>33</v>
      </c>
      <c r="B40" s="58" t="s">
        <v>197</v>
      </c>
      <c r="C40" s="53" t="s">
        <v>201</v>
      </c>
      <c r="D40" s="52" t="s">
        <v>203</v>
      </c>
      <c r="E40" s="55">
        <f>138807+101457</f>
        <v>240264</v>
      </c>
      <c r="F40" s="55">
        <v>89426</v>
      </c>
      <c r="G40" s="56">
        <v>13000</v>
      </c>
      <c r="H40" s="55">
        <f>VLOOKUP(D40,[3]基础表!$G:$N,8,FALSE)</f>
        <v>13915</v>
      </c>
    </row>
    <row r="41" s="39" customFormat="true" ht="26.1" customHeight="true" spans="1:8">
      <c r="A41" s="55"/>
      <c r="B41" s="59"/>
      <c r="C41" s="53" t="s">
        <v>204</v>
      </c>
      <c r="D41" s="52"/>
      <c r="E41" s="55">
        <v>114870</v>
      </c>
      <c r="F41" s="55">
        <v>52302</v>
      </c>
      <c r="G41" s="56">
        <v>3000</v>
      </c>
      <c r="H41" s="55">
        <f>[3]基础表!$N$42</f>
        <v>3000</v>
      </c>
    </row>
    <row r="42" s="39" customFormat="true" ht="26.1" customHeight="true" spans="1:8">
      <c r="A42" s="55">
        <f>A40+1</f>
        <v>34</v>
      </c>
      <c r="B42" s="50" t="s">
        <v>193</v>
      </c>
      <c r="C42" s="53" t="s">
        <v>49</v>
      </c>
      <c r="D42" s="52" t="s">
        <v>205</v>
      </c>
      <c r="E42" s="55">
        <v>72000</v>
      </c>
      <c r="F42" s="55">
        <v>0</v>
      </c>
      <c r="G42" s="56" t="s">
        <v>19</v>
      </c>
      <c r="H42" s="55">
        <f>VLOOKUP(D42,[3]基础表!$G:$N,8,FALSE)</f>
        <v>1500</v>
      </c>
    </row>
    <row r="43" s="39" customFormat="true" ht="32" customHeight="true" spans="1:8">
      <c r="A43" s="55">
        <f t="shared" si="1"/>
        <v>35</v>
      </c>
      <c r="B43" s="50" t="s">
        <v>193</v>
      </c>
      <c r="C43" s="53" t="s">
        <v>206</v>
      </c>
      <c r="D43" s="52" t="s">
        <v>207</v>
      </c>
      <c r="E43" s="55">
        <v>11789</v>
      </c>
      <c r="F43" s="55">
        <f>1363+243</f>
        <v>1606</v>
      </c>
      <c r="G43" s="56">
        <v>1000</v>
      </c>
      <c r="H43" s="55">
        <f>VLOOKUP(D43,[3]基础表!$G:$N,8,FALSE)</f>
        <v>4960</v>
      </c>
    </row>
    <row r="44" s="37" customFormat="true" ht="26.1" customHeight="true" spans="1:8">
      <c r="A44" s="55">
        <f t="shared" si="1"/>
        <v>36</v>
      </c>
      <c r="B44" s="50" t="s">
        <v>193</v>
      </c>
      <c r="C44" s="53" t="s">
        <v>206</v>
      </c>
      <c r="D44" s="57" t="s">
        <v>208</v>
      </c>
      <c r="E44" s="55">
        <v>162971</v>
      </c>
      <c r="F44" s="55">
        <v>31697</v>
      </c>
      <c r="G44" s="56">
        <v>30000</v>
      </c>
      <c r="H44" s="55">
        <f>VLOOKUP(D44,[3]基础表!$G:$N,8,FALSE)</f>
        <v>31797</v>
      </c>
    </row>
    <row r="45" s="37" customFormat="true" ht="32" customHeight="true" spans="1:8">
      <c r="A45" s="55">
        <f t="shared" si="1"/>
        <v>37</v>
      </c>
      <c r="B45" s="50" t="s">
        <v>193</v>
      </c>
      <c r="C45" s="53" t="s">
        <v>209</v>
      </c>
      <c r="D45" s="52" t="s">
        <v>210</v>
      </c>
      <c r="E45" s="55">
        <v>21610</v>
      </c>
      <c r="F45" s="55">
        <v>7761</v>
      </c>
      <c r="G45" s="56">
        <v>5000</v>
      </c>
      <c r="H45" s="55">
        <f>VLOOKUP(D45,[3]基础表!$G:$N,8,FALSE)</f>
        <v>10139</v>
      </c>
    </row>
    <row r="46" s="37" customFormat="true" ht="26.1" customHeight="true" spans="1:8">
      <c r="A46" s="55">
        <f t="shared" si="1"/>
        <v>38</v>
      </c>
      <c r="B46" s="50" t="s">
        <v>193</v>
      </c>
      <c r="C46" s="53" t="s">
        <v>209</v>
      </c>
      <c r="D46" s="57" t="s">
        <v>211</v>
      </c>
      <c r="E46" s="55">
        <v>31414</v>
      </c>
      <c r="F46" s="55">
        <v>11462</v>
      </c>
      <c r="G46" s="56">
        <v>6000</v>
      </c>
      <c r="H46" s="55">
        <f>VLOOKUP(D46,[3]基础表!$G:$N,8,FALSE)</f>
        <v>7343.37</v>
      </c>
    </row>
    <row r="47" s="37" customFormat="true" ht="26.1" customHeight="true" spans="1:8">
      <c r="A47" s="55">
        <f t="shared" si="1"/>
        <v>39</v>
      </c>
      <c r="B47" s="50" t="s">
        <v>193</v>
      </c>
      <c r="C47" s="53" t="s">
        <v>209</v>
      </c>
      <c r="D47" s="57" t="s">
        <v>212</v>
      </c>
      <c r="E47" s="55">
        <v>11269</v>
      </c>
      <c r="F47" s="55">
        <v>160</v>
      </c>
      <c r="G47" s="56">
        <v>6000</v>
      </c>
      <c r="H47" s="55">
        <f>VLOOKUP(D47,[3]基础表!$G:$N,8,FALSE)</f>
        <v>1849.6</v>
      </c>
    </row>
    <row r="48" s="37" customFormat="true" ht="26.1" customHeight="true" spans="1:8">
      <c r="A48" s="55">
        <f t="shared" si="1"/>
        <v>40</v>
      </c>
      <c r="B48" s="50" t="s">
        <v>193</v>
      </c>
      <c r="C48" s="53" t="s">
        <v>213</v>
      </c>
      <c r="D48" s="52" t="s">
        <v>214</v>
      </c>
      <c r="E48" s="55">
        <v>171000</v>
      </c>
      <c r="F48" s="55">
        <v>154289</v>
      </c>
      <c r="G48" s="56">
        <v>10000</v>
      </c>
      <c r="H48" s="55">
        <f>VLOOKUP(D48,[3]基础表!$G:$N,8,FALSE)</f>
        <v>15000</v>
      </c>
    </row>
    <row r="49" s="37" customFormat="true" ht="32" customHeight="true" spans="1:8">
      <c r="A49" s="55">
        <f t="shared" si="1"/>
        <v>41</v>
      </c>
      <c r="B49" s="50" t="s">
        <v>193</v>
      </c>
      <c r="C49" s="53" t="s">
        <v>213</v>
      </c>
      <c r="D49" s="52" t="s">
        <v>215</v>
      </c>
      <c r="E49" s="55">
        <v>7828</v>
      </c>
      <c r="F49" s="55">
        <v>0</v>
      </c>
      <c r="G49" s="56">
        <v>4000</v>
      </c>
      <c r="H49" s="55">
        <f>VLOOKUP(D49,[3]基础表!$G:$N,8,FALSE)</f>
        <v>2000</v>
      </c>
    </row>
    <row r="50" s="37" customFormat="true" ht="26.1" customHeight="true" spans="1:8">
      <c r="A50" s="55">
        <f t="shared" si="1"/>
        <v>42</v>
      </c>
      <c r="B50" s="50" t="s">
        <v>193</v>
      </c>
      <c r="C50" s="53" t="s">
        <v>213</v>
      </c>
      <c r="D50" s="52" t="s">
        <v>216</v>
      </c>
      <c r="E50" s="55">
        <v>32002</v>
      </c>
      <c r="F50" s="55">
        <v>0</v>
      </c>
      <c r="G50" s="56">
        <v>5000</v>
      </c>
      <c r="H50" s="55">
        <f>VLOOKUP(D50,[3]基础表!$G:$N,8,FALSE)</f>
        <v>3029</v>
      </c>
    </row>
    <row r="51" s="37" customFormat="true" ht="26.1" customHeight="true" spans="1:8">
      <c r="A51" s="55">
        <f t="shared" si="1"/>
        <v>43</v>
      </c>
      <c r="B51" s="50" t="s">
        <v>193</v>
      </c>
      <c r="C51" s="53" t="s">
        <v>213</v>
      </c>
      <c r="D51" s="52" t="s">
        <v>217</v>
      </c>
      <c r="E51" s="55">
        <v>71750</v>
      </c>
      <c r="F51" s="55">
        <v>70759.11</v>
      </c>
      <c r="G51" s="56">
        <v>990</v>
      </c>
      <c r="H51" s="55">
        <f>VLOOKUP(D51,[3]基础表!$G:$N,8,FALSE)</f>
        <v>990</v>
      </c>
    </row>
    <row r="52" s="37" customFormat="true" ht="30" customHeight="true" spans="1:8">
      <c r="A52" s="55">
        <f t="shared" si="1"/>
        <v>44</v>
      </c>
      <c r="B52" s="50" t="s">
        <v>193</v>
      </c>
      <c r="C52" s="53" t="s">
        <v>218</v>
      </c>
      <c r="D52" s="52" t="s">
        <v>219</v>
      </c>
      <c r="E52" s="55">
        <v>43077</v>
      </c>
      <c r="F52" s="55">
        <v>38618</v>
      </c>
      <c r="G52" s="56">
        <v>4459</v>
      </c>
      <c r="H52" s="55">
        <f>VLOOKUP(D52,[3]基础表!$G:$N,8,FALSE)</f>
        <v>4458.88</v>
      </c>
    </row>
    <row r="53" s="37" customFormat="true" ht="26.1" customHeight="true" spans="1:8">
      <c r="A53" s="55">
        <f t="shared" si="1"/>
        <v>45</v>
      </c>
      <c r="B53" s="23" t="s">
        <v>220</v>
      </c>
      <c r="C53" s="23" t="s">
        <v>120</v>
      </c>
      <c r="D53" s="24" t="s">
        <v>221</v>
      </c>
      <c r="E53" s="67">
        <v>5847</v>
      </c>
      <c r="F53" s="55">
        <v>0</v>
      </c>
      <c r="G53" s="56" t="s">
        <v>19</v>
      </c>
      <c r="H53" s="55">
        <f>VLOOKUP(D53,[3]基础表!$G:$N,8,FALSE)</f>
        <v>400</v>
      </c>
    </row>
    <row r="54" s="37" customFormat="true" ht="26.1" customHeight="true" spans="1:8">
      <c r="A54" s="55">
        <f t="shared" si="1"/>
        <v>46</v>
      </c>
      <c r="B54" s="50" t="s">
        <v>193</v>
      </c>
      <c r="C54" s="53" t="s">
        <v>218</v>
      </c>
      <c r="D54" s="52" t="s">
        <v>222</v>
      </c>
      <c r="E54" s="55">
        <v>152112</v>
      </c>
      <c r="F54" s="55">
        <v>91011</v>
      </c>
      <c r="G54" s="56">
        <v>40000</v>
      </c>
      <c r="H54" s="55">
        <f>VLOOKUP(D54,[3]基础表!$G:$N,8,FALSE)</f>
        <v>49329</v>
      </c>
    </row>
    <row r="55" s="37" customFormat="true" ht="32" customHeight="true" spans="1:8">
      <c r="A55" s="55">
        <f t="shared" si="1"/>
        <v>47</v>
      </c>
      <c r="B55" s="50" t="s">
        <v>193</v>
      </c>
      <c r="C55" s="53" t="s">
        <v>218</v>
      </c>
      <c r="D55" s="52" t="s">
        <v>223</v>
      </c>
      <c r="E55" s="55">
        <v>27400</v>
      </c>
      <c r="F55" s="55">
        <v>13006</v>
      </c>
      <c r="G55" s="56">
        <v>7500</v>
      </c>
      <c r="H55" s="55">
        <f>VLOOKUP(D55,[3]基础表!$G:$N,8,FALSE)</f>
        <v>7522</v>
      </c>
    </row>
    <row r="56" s="37" customFormat="true" ht="26.1" customHeight="true" spans="1:8">
      <c r="A56" s="55">
        <f t="shared" si="1"/>
        <v>48</v>
      </c>
      <c r="B56" s="50" t="s">
        <v>193</v>
      </c>
      <c r="C56" s="53" t="s">
        <v>224</v>
      </c>
      <c r="D56" s="52" t="s">
        <v>225</v>
      </c>
      <c r="E56" s="55">
        <v>55488</v>
      </c>
      <c r="F56" s="55">
        <v>42126</v>
      </c>
      <c r="G56" s="56">
        <v>9000</v>
      </c>
      <c r="H56" s="55">
        <f>VLOOKUP(D56,[3]基础表!$G:$N,8,FALSE)</f>
        <v>13362</v>
      </c>
    </row>
    <row r="57" s="37" customFormat="true" ht="26.1" customHeight="true" spans="1:8">
      <c r="A57" s="55">
        <f t="shared" si="1"/>
        <v>49</v>
      </c>
      <c r="B57" s="50" t="s">
        <v>193</v>
      </c>
      <c r="C57" s="53" t="s">
        <v>226</v>
      </c>
      <c r="D57" s="54" t="s">
        <v>227</v>
      </c>
      <c r="E57" s="55">
        <v>195000</v>
      </c>
      <c r="F57" s="55">
        <v>0</v>
      </c>
      <c r="G57" s="56">
        <v>20000</v>
      </c>
      <c r="H57" s="55">
        <f>VLOOKUP(D57,[3]基础表!$G:$N,8,FALSE)</f>
        <v>10000</v>
      </c>
    </row>
    <row r="58" s="37" customFormat="true" ht="26.1" customHeight="true" spans="1:8">
      <c r="A58" s="55">
        <f t="shared" si="1"/>
        <v>50</v>
      </c>
      <c r="B58" s="50" t="s">
        <v>197</v>
      </c>
      <c r="C58" s="53" t="s">
        <v>226</v>
      </c>
      <c r="D58" s="52" t="s">
        <v>228</v>
      </c>
      <c r="E58" s="55">
        <v>81474</v>
      </c>
      <c r="F58" s="55">
        <v>26662</v>
      </c>
      <c r="G58" s="56">
        <v>10000</v>
      </c>
      <c r="H58" s="55">
        <f>VLOOKUP(D58,[3]基础表!$G:$N,8,FALSE)</f>
        <v>11130</v>
      </c>
    </row>
    <row r="59" s="37" customFormat="true" ht="26.1" customHeight="true" spans="1:8">
      <c r="A59" s="50"/>
      <c r="B59" s="50"/>
      <c r="C59" s="53" t="s">
        <v>229</v>
      </c>
      <c r="D59" s="52"/>
      <c r="E59" s="55">
        <v>164297</v>
      </c>
      <c r="F59" s="55">
        <v>43325</v>
      </c>
      <c r="G59" s="56">
        <v>35800</v>
      </c>
      <c r="H59" s="55">
        <f>[3]基础表!$N$61</f>
        <v>15237</v>
      </c>
    </row>
    <row r="60" s="37" customFormat="true" ht="26.1" customHeight="true" spans="1:8">
      <c r="A60" s="55">
        <f t="shared" ref="A60:A65" si="2">A58+1</f>
        <v>51</v>
      </c>
      <c r="B60" s="58" t="s">
        <v>197</v>
      </c>
      <c r="C60" s="53" t="s">
        <v>226</v>
      </c>
      <c r="D60" s="57" t="s">
        <v>230</v>
      </c>
      <c r="E60" s="55">
        <v>87453</v>
      </c>
      <c r="F60" s="55">
        <v>47690</v>
      </c>
      <c r="G60" s="56">
        <v>20000</v>
      </c>
      <c r="H60" s="55">
        <f>VLOOKUP(D60,[3]基础表!$G:$N,8,FALSE)</f>
        <v>17564.5</v>
      </c>
    </row>
    <row r="61" s="37" customFormat="true" ht="26.1" customHeight="true" spans="1:8">
      <c r="A61" s="50"/>
      <c r="B61" s="59"/>
      <c r="C61" s="53" t="s">
        <v>218</v>
      </c>
      <c r="D61" s="57" t="s">
        <v>231</v>
      </c>
      <c r="E61" s="55">
        <v>45807</v>
      </c>
      <c r="F61" s="55">
        <v>7050</v>
      </c>
      <c r="G61" s="56">
        <v>10000</v>
      </c>
      <c r="H61" s="55">
        <f>VLOOKUP(D61,[3]基础表!$G:$N,8,FALSE)</f>
        <v>10000</v>
      </c>
    </row>
    <row r="62" s="37" customFormat="true" ht="26.1" customHeight="true" spans="1:8">
      <c r="A62" s="55">
        <f t="shared" si="2"/>
        <v>52</v>
      </c>
      <c r="B62" s="50" t="s">
        <v>193</v>
      </c>
      <c r="C62" s="53" t="s">
        <v>229</v>
      </c>
      <c r="D62" s="57" t="s">
        <v>232</v>
      </c>
      <c r="E62" s="55">
        <v>6700</v>
      </c>
      <c r="F62" s="55">
        <v>1000</v>
      </c>
      <c r="G62" s="56">
        <v>5700</v>
      </c>
      <c r="H62" s="55">
        <f>VLOOKUP(D62,[3]基础表!$G:$N,8,FALSE)</f>
        <v>5039</v>
      </c>
    </row>
    <row r="63" s="37" customFormat="true" ht="26.1" customHeight="true" spans="1:8">
      <c r="A63" s="60">
        <f t="shared" ref="A63:A81" si="3">A62+1</f>
        <v>53</v>
      </c>
      <c r="B63" s="60" t="s">
        <v>233</v>
      </c>
      <c r="C63" s="51" t="s">
        <v>152</v>
      </c>
      <c r="D63" s="57" t="s">
        <v>234</v>
      </c>
      <c r="E63" s="55">
        <v>91318</v>
      </c>
      <c r="F63" s="55">
        <v>77150</v>
      </c>
      <c r="G63" s="56">
        <v>14139</v>
      </c>
      <c r="H63" s="55">
        <f>VLOOKUP(D63,[3]基础表!$G:$N,8,FALSE)</f>
        <v>14139</v>
      </c>
    </row>
    <row r="64" s="37" customFormat="true" ht="51.6" customHeight="true" spans="1:8">
      <c r="A64" s="61"/>
      <c r="B64" s="61"/>
      <c r="C64" s="51" t="s">
        <v>235</v>
      </c>
      <c r="D64" s="52" t="s">
        <v>236</v>
      </c>
      <c r="E64" s="56">
        <v>139496</v>
      </c>
      <c r="F64" s="55">
        <v>0</v>
      </c>
      <c r="G64" s="56">
        <v>27500</v>
      </c>
      <c r="H64" s="55">
        <f>[3]基础表!$N$67+[3]基础表!$N$68+[3]基础表!$N$69+[3]基础表!$N$70</f>
        <v>28217</v>
      </c>
    </row>
    <row r="65" s="37" customFormat="true" ht="26.1" customHeight="true" spans="1:8">
      <c r="A65" s="55">
        <f t="shared" si="2"/>
        <v>54</v>
      </c>
      <c r="B65" s="55" t="s">
        <v>233</v>
      </c>
      <c r="C65" s="51" t="s">
        <v>152</v>
      </c>
      <c r="D65" s="52" t="s">
        <v>237</v>
      </c>
      <c r="E65" s="55">
        <v>122000</v>
      </c>
      <c r="F65" s="55">
        <v>57400</v>
      </c>
      <c r="G65" s="56">
        <v>30000</v>
      </c>
      <c r="H65" s="55">
        <f>VLOOKUP(D65,[3]基础表!$G:$N,8,FALSE)</f>
        <v>32089</v>
      </c>
    </row>
    <row r="66" s="37" customFormat="true" ht="32" customHeight="true" spans="1:8">
      <c r="A66" s="55">
        <f t="shared" si="3"/>
        <v>55</v>
      </c>
      <c r="B66" s="55" t="s">
        <v>233</v>
      </c>
      <c r="C66" s="51" t="s">
        <v>238</v>
      </c>
      <c r="D66" s="52" t="s">
        <v>239</v>
      </c>
      <c r="E66" s="55">
        <v>242357</v>
      </c>
      <c r="F66" s="55">
        <v>13160</v>
      </c>
      <c r="G66" s="56">
        <v>65000</v>
      </c>
      <c r="H66" s="55">
        <f>[3]基础表!$N$72+[3]基础表!$N$73</f>
        <v>77104</v>
      </c>
    </row>
    <row r="67" s="37" customFormat="true" ht="26.1" customHeight="true" spans="1:8">
      <c r="A67" s="55">
        <f t="shared" si="3"/>
        <v>56</v>
      </c>
      <c r="B67" s="55" t="s">
        <v>233</v>
      </c>
      <c r="C67" s="51" t="s">
        <v>152</v>
      </c>
      <c r="D67" s="52" t="s">
        <v>240</v>
      </c>
      <c r="E67" s="56">
        <v>239856</v>
      </c>
      <c r="F67" s="55">
        <v>83075</v>
      </c>
      <c r="G67" s="56">
        <v>40000</v>
      </c>
      <c r="H67" s="55">
        <f>VLOOKUP(D67,[3]基础表!$G:$N,8,FALSE)</f>
        <v>46500</v>
      </c>
    </row>
    <row r="68" s="37" customFormat="true" ht="26.1" customHeight="true" spans="1:8">
      <c r="A68" s="55">
        <f t="shared" si="3"/>
        <v>57</v>
      </c>
      <c r="B68" s="55" t="s">
        <v>241</v>
      </c>
      <c r="C68" s="51" t="s">
        <v>72</v>
      </c>
      <c r="D68" s="52" t="s">
        <v>242</v>
      </c>
      <c r="E68" s="56">
        <v>198649</v>
      </c>
      <c r="F68" s="55">
        <v>0</v>
      </c>
      <c r="G68" s="56">
        <v>10000</v>
      </c>
      <c r="H68" s="55">
        <f>VLOOKUP(D68,[3]基础表!$G:$N,8,FALSE)</f>
        <v>10053</v>
      </c>
    </row>
    <row r="69" s="37" customFormat="true" ht="26.1" customHeight="true" spans="1:8">
      <c r="A69" s="55">
        <f t="shared" si="3"/>
        <v>58</v>
      </c>
      <c r="B69" s="55" t="s">
        <v>233</v>
      </c>
      <c r="C69" s="53" t="s">
        <v>243</v>
      </c>
      <c r="D69" s="52" t="s">
        <v>244</v>
      </c>
      <c r="E69" s="56">
        <v>65443</v>
      </c>
      <c r="F69" s="55">
        <v>51947</v>
      </c>
      <c r="G69" s="56">
        <v>7000</v>
      </c>
      <c r="H69" s="55">
        <f>VLOOKUP(D69,[3]基础表!$G:$N,8,FALSE)</f>
        <v>7655</v>
      </c>
    </row>
    <row r="70" s="37" customFormat="true" ht="26.1" customHeight="true" spans="1:8">
      <c r="A70" s="55">
        <f t="shared" si="3"/>
        <v>59</v>
      </c>
      <c r="B70" s="55" t="s">
        <v>245</v>
      </c>
      <c r="C70" s="51" t="s">
        <v>152</v>
      </c>
      <c r="D70" s="52" t="s">
        <v>246</v>
      </c>
      <c r="E70" s="55">
        <v>454000</v>
      </c>
      <c r="F70" s="55">
        <v>450938</v>
      </c>
      <c r="G70" s="56">
        <v>3362</v>
      </c>
      <c r="H70" s="55">
        <f>VLOOKUP(D70,[3]基础表!$G:$N,8,FALSE)</f>
        <v>3361.68</v>
      </c>
    </row>
    <row r="71" s="37" customFormat="true" ht="26.1" customHeight="true" spans="1:8">
      <c r="A71" s="55">
        <f t="shared" si="3"/>
        <v>60</v>
      </c>
      <c r="B71" s="55" t="s">
        <v>245</v>
      </c>
      <c r="C71" s="51" t="s">
        <v>152</v>
      </c>
      <c r="D71" s="52" t="s">
        <v>247</v>
      </c>
      <c r="E71" s="55">
        <v>855386</v>
      </c>
      <c r="F71" s="55">
        <v>703871</v>
      </c>
      <c r="G71" s="56">
        <v>151515</v>
      </c>
      <c r="H71" s="55">
        <f>VLOOKUP(D71,[3]基础表!$G:$N,8,FALSE)</f>
        <v>151515</v>
      </c>
    </row>
    <row r="72" s="37" customFormat="true" ht="26.1" customHeight="true" spans="1:8">
      <c r="A72" s="55">
        <f t="shared" si="3"/>
        <v>61</v>
      </c>
      <c r="B72" s="55" t="s">
        <v>245</v>
      </c>
      <c r="C72" s="53" t="s">
        <v>248</v>
      </c>
      <c r="D72" s="52" t="s">
        <v>249</v>
      </c>
      <c r="E72" s="55">
        <v>103801</v>
      </c>
      <c r="F72" s="55">
        <v>65874</v>
      </c>
      <c r="G72" s="56">
        <v>5000</v>
      </c>
      <c r="H72" s="55">
        <f>VLOOKUP(D72,[3]基础表!$G:$N,8,FALSE)</f>
        <v>9070</v>
      </c>
    </row>
    <row r="73" s="37" customFormat="true" ht="26.1" customHeight="true" spans="1:8">
      <c r="A73" s="55">
        <f t="shared" si="3"/>
        <v>62</v>
      </c>
      <c r="B73" s="55" t="s">
        <v>250</v>
      </c>
      <c r="C73" s="53" t="s">
        <v>66</v>
      </c>
      <c r="D73" s="54" t="s">
        <v>251</v>
      </c>
      <c r="E73" s="55">
        <v>10913</v>
      </c>
      <c r="F73" s="55">
        <v>0</v>
      </c>
      <c r="G73" s="56">
        <v>5000</v>
      </c>
      <c r="H73" s="55">
        <f>[3]基础表!$N$81</f>
        <v>8800</v>
      </c>
    </row>
    <row r="74" s="37" customFormat="true" ht="26.1" customHeight="true" spans="1:8">
      <c r="A74" s="55">
        <f t="shared" si="3"/>
        <v>63</v>
      </c>
      <c r="B74" s="55" t="s">
        <v>245</v>
      </c>
      <c r="C74" s="53" t="s">
        <v>252</v>
      </c>
      <c r="D74" s="52" t="s">
        <v>253</v>
      </c>
      <c r="E74" s="55">
        <v>169529</v>
      </c>
      <c r="F74" s="55">
        <v>50993.56</v>
      </c>
      <c r="G74" s="56">
        <v>50000</v>
      </c>
      <c r="H74" s="55">
        <f>VLOOKUP(D74,[3]基础表!$G:$N,8,FALSE)</f>
        <v>52326.2757</v>
      </c>
    </row>
    <row r="75" s="37" customFormat="true" ht="26.1" customHeight="true" spans="1:8">
      <c r="A75" s="55">
        <f t="shared" si="3"/>
        <v>64</v>
      </c>
      <c r="B75" s="55" t="s">
        <v>245</v>
      </c>
      <c r="C75" s="53" t="s">
        <v>252</v>
      </c>
      <c r="D75" s="52" t="s">
        <v>254</v>
      </c>
      <c r="E75" s="55">
        <v>29126</v>
      </c>
      <c r="F75" s="55">
        <v>0</v>
      </c>
      <c r="G75" s="56">
        <v>12000</v>
      </c>
      <c r="H75" s="55">
        <f>[3]基础表!$N$82</f>
        <v>3600.8</v>
      </c>
    </row>
    <row r="76" s="37" customFormat="true" ht="32" customHeight="true" spans="1:8">
      <c r="A76" s="55">
        <f t="shared" si="3"/>
        <v>65</v>
      </c>
      <c r="B76" s="55" t="s">
        <v>250</v>
      </c>
      <c r="C76" s="53" t="s">
        <v>63</v>
      </c>
      <c r="D76" s="54" t="s">
        <v>255</v>
      </c>
      <c r="E76" s="55">
        <v>461262</v>
      </c>
      <c r="F76" s="55">
        <v>0</v>
      </c>
      <c r="G76" s="56">
        <v>80000</v>
      </c>
      <c r="H76" s="55">
        <f>VLOOKUP(D76,[3]基础表!$G:$N,8,FALSE)</f>
        <v>46132</v>
      </c>
    </row>
    <row r="77" s="38" customFormat="true" ht="26.1" customHeight="true" spans="1:3405">
      <c r="A77" s="55">
        <f t="shared" si="3"/>
        <v>66</v>
      </c>
      <c r="B77" s="55" t="s">
        <v>256</v>
      </c>
      <c r="C77" s="53" t="s">
        <v>257</v>
      </c>
      <c r="D77" s="52" t="s">
        <v>258</v>
      </c>
      <c r="E77" s="55">
        <v>6281</v>
      </c>
      <c r="F77" s="55">
        <v>4300</v>
      </c>
      <c r="G77" s="56">
        <v>2000</v>
      </c>
      <c r="H77" s="55">
        <f>VLOOKUP(D77,[3]基础表!$G:$N,8,FALSE)</f>
        <v>1981</v>
      </c>
      <c r="DZW77" s="36"/>
      <c r="DZX77" s="36"/>
      <c r="DZY77" s="36"/>
    </row>
    <row r="78" s="37" customFormat="true" ht="26.1" customHeight="true" spans="1:8">
      <c r="A78" s="55">
        <f t="shared" si="3"/>
        <v>67</v>
      </c>
      <c r="B78" s="55" t="s">
        <v>256</v>
      </c>
      <c r="C78" s="53" t="s">
        <v>257</v>
      </c>
      <c r="D78" s="54" t="s">
        <v>259</v>
      </c>
      <c r="E78" s="55">
        <v>256492</v>
      </c>
      <c r="F78" s="55">
        <v>142339</v>
      </c>
      <c r="G78" s="56">
        <v>13000</v>
      </c>
      <c r="H78" s="55">
        <f>VLOOKUP(D78,[3]基础表!$G:$N,8,FALSE)</f>
        <v>13394</v>
      </c>
    </row>
    <row r="79" s="37" customFormat="true" ht="26.1" customHeight="true" spans="1:8">
      <c r="A79" s="55">
        <f t="shared" si="3"/>
        <v>68</v>
      </c>
      <c r="B79" s="55" t="s">
        <v>256</v>
      </c>
      <c r="C79" s="53" t="s">
        <v>257</v>
      </c>
      <c r="D79" s="52" t="s">
        <v>260</v>
      </c>
      <c r="E79" s="55">
        <v>221867</v>
      </c>
      <c r="F79" s="55">
        <v>152871</v>
      </c>
      <c r="G79" s="56">
        <v>20000</v>
      </c>
      <c r="H79" s="55">
        <f>VLOOKUP(D79,[3]基础表!$G:$N,8,FALSE)</f>
        <v>20016</v>
      </c>
    </row>
    <row r="80" s="37" customFormat="true" ht="32" customHeight="true" spans="1:8">
      <c r="A80" s="55">
        <f t="shared" si="3"/>
        <v>69</v>
      </c>
      <c r="B80" s="55" t="s">
        <v>256</v>
      </c>
      <c r="C80" s="53" t="s">
        <v>257</v>
      </c>
      <c r="D80" s="52" t="s">
        <v>261</v>
      </c>
      <c r="E80" s="55">
        <v>262000</v>
      </c>
      <c r="F80" s="55">
        <v>260209</v>
      </c>
      <c r="G80" s="56">
        <v>1473</v>
      </c>
      <c r="H80" s="55">
        <f>VLOOKUP(D80,[3]基础表!$G:$N,8,FALSE)</f>
        <v>1473</v>
      </c>
    </row>
    <row r="81" s="37" customFormat="true" ht="26.1" customHeight="true" spans="1:8">
      <c r="A81" s="55">
        <f t="shared" si="3"/>
        <v>70</v>
      </c>
      <c r="B81" s="60" t="s">
        <v>262</v>
      </c>
      <c r="C81" s="53" t="s">
        <v>257</v>
      </c>
      <c r="D81" s="52" t="s">
        <v>263</v>
      </c>
      <c r="E81" s="55">
        <v>26096</v>
      </c>
      <c r="F81" s="55">
        <v>6093</v>
      </c>
      <c r="G81" s="56">
        <v>8000</v>
      </c>
      <c r="H81" s="55">
        <f>VLOOKUP(D81,[3]基础表!$G:$N,8,FALSE)</f>
        <v>10000</v>
      </c>
    </row>
    <row r="82" s="37" customFormat="true" ht="26.1" customHeight="true" spans="1:8">
      <c r="A82" s="50"/>
      <c r="B82" s="69"/>
      <c r="C82" s="53" t="s">
        <v>264</v>
      </c>
      <c r="D82" s="52"/>
      <c r="E82" s="55">
        <v>44353</v>
      </c>
      <c r="F82" s="55">
        <v>26000</v>
      </c>
      <c r="G82" s="56">
        <v>20200</v>
      </c>
      <c r="H82" s="55">
        <f>[3]基础表!$N$90</f>
        <v>18400</v>
      </c>
    </row>
    <row r="83" s="37" customFormat="true" ht="26.1" customHeight="true" spans="1:8">
      <c r="A83" s="50"/>
      <c r="B83" s="61"/>
      <c r="C83" s="53" t="s">
        <v>265</v>
      </c>
      <c r="D83" s="52"/>
      <c r="E83" s="55">
        <v>14705</v>
      </c>
      <c r="F83" s="55">
        <v>6000</v>
      </c>
      <c r="G83" s="56">
        <v>7200</v>
      </c>
      <c r="H83" s="55">
        <f>[3]基础表!$N$91</f>
        <v>7200</v>
      </c>
    </row>
    <row r="84" s="37" customFormat="true" ht="26.1" customHeight="true" spans="1:8">
      <c r="A84" s="55">
        <f>A81+1</f>
        <v>71</v>
      </c>
      <c r="B84" s="55" t="s">
        <v>256</v>
      </c>
      <c r="C84" s="53" t="s">
        <v>265</v>
      </c>
      <c r="D84" s="52" t="s">
        <v>266</v>
      </c>
      <c r="E84" s="55">
        <v>120300</v>
      </c>
      <c r="F84" s="55">
        <v>119695</v>
      </c>
      <c r="G84" s="56">
        <v>605</v>
      </c>
      <c r="H84" s="55">
        <f>VLOOKUP(D84,[3]基础表!$G:$N,8,FALSE)</f>
        <v>605</v>
      </c>
    </row>
    <row r="85" s="37" customFormat="true" ht="26.1" customHeight="true" spans="1:8">
      <c r="A85" s="55">
        <f t="shared" ref="A85:A105" si="4">A84+1</f>
        <v>72</v>
      </c>
      <c r="B85" s="55" t="s">
        <v>256</v>
      </c>
      <c r="C85" s="53" t="s">
        <v>265</v>
      </c>
      <c r="D85" s="52" t="s">
        <v>267</v>
      </c>
      <c r="E85" s="55">
        <v>69723</v>
      </c>
      <c r="F85" s="55">
        <v>11168</v>
      </c>
      <c r="G85" s="56">
        <v>16000</v>
      </c>
      <c r="H85" s="55">
        <f>VLOOKUP(D85,[3]基础表!$G:$N,8,FALSE)</f>
        <v>16080</v>
      </c>
    </row>
    <row r="86" s="37" customFormat="true" ht="26.1" customHeight="true" spans="1:8">
      <c r="A86" s="55">
        <f t="shared" si="4"/>
        <v>73</v>
      </c>
      <c r="B86" s="55" t="s">
        <v>256</v>
      </c>
      <c r="C86" s="53" t="s">
        <v>268</v>
      </c>
      <c r="D86" s="52" t="s">
        <v>269</v>
      </c>
      <c r="E86" s="55">
        <v>16538</v>
      </c>
      <c r="F86" s="55">
        <v>3700</v>
      </c>
      <c r="G86" s="56">
        <v>2000</v>
      </c>
      <c r="H86" s="55">
        <f>VLOOKUP(D86,[3]基础表!$G:$N,8,FALSE)</f>
        <v>2000</v>
      </c>
    </row>
    <row r="87" s="37" customFormat="true" ht="26.1" customHeight="true" spans="1:8">
      <c r="A87" s="55">
        <f t="shared" si="4"/>
        <v>74</v>
      </c>
      <c r="B87" s="55" t="s">
        <v>256</v>
      </c>
      <c r="C87" s="53" t="s">
        <v>268</v>
      </c>
      <c r="D87" s="52" t="s">
        <v>270</v>
      </c>
      <c r="E87" s="55">
        <v>99215</v>
      </c>
      <c r="F87" s="55">
        <v>30000</v>
      </c>
      <c r="G87" s="56">
        <v>30000</v>
      </c>
      <c r="H87" s="55">
        <f>VLOOKUP(D87,[3]基础表!$G:$N,8,FALSE)</f>
        <v>34000</v>
      </c>
    </row>
    <row r="88" s="37" customFormat="true" ht="26.1" customHeight="true" spans="1:8">
      <c r="A88" s="55">
        <f t="shared" si="4"/>
        <v>75</v>
      </c>
      <c r="B88" s="55" t="s">
        <v>256</v>
      </c>
      <c r="C88" s="53" t="s">
        <v>271</v>
      </c>
      <c r="D88" s="52" t="s">
        <v>272</v>
      </c>
      <c r="E88" s="55">
        <v>18416</v>
      </c>
      <c r="F88" s="55">
        <v>15000</v>
      </c>
      <c r="G88" s="56">
        <v>3416</v>
      </c>
      <c r="H88" s="55">
        <f>VLOOKUP(D88,[3]基础表!$G:$N,8,FALSE)</f>
        <v>3416</v>
      </c>
    </row>
    <row r="89" s="37" customFormat="true" ht="26.1" customHeight="true" spans="1:8">
      <c r="A89" s="55">
        <f t="shared" si="4"/>
        <v>76</v>
      </c>
      <c r="B89" s="55" t="s">
        <v>273</v>
      </c>
      <c r="C89" s="51" t="s">
        <v>152</v>
      </c>
      <c r="D89" s="52" t="s">
        <v>274</v>
      </c>
      <c r="E89" s="55">
        <v>82100</v>
      </c>
      <c r="F89" s="55">
        <v>49879</v>
      </c>
      <c r="G89" s="56">
        <v>25000</v>
      </c>
      <c r="H89" s="55">
        <f>VLOOKUP(D89,[3]基础表!$G:$N,8,FALSE)</f>
        <v>30240</v>
      </c>
    </row>
    <row r="90" s="36" customFormat="true" ht="26.1" customHeight="true" spans="1:8">
      <c r="A90" s="55">
        <f t="shared" si="4"/>
        <v>77</v>
      </c>
      <c r="B90" s="55" t="s">
        <v>273</v>
      </c>
      <c r="C90" s="51" t="s">
        <v>152</v>
      </c>
      <c r="D90" s="52" t="s">
        <v>275</v>
      </c>
      <c r="E90" s="55">
        <v>3097</v>
      </c>
      <c r="F90" s="55">
        <v>200.15</v>
      </c>
      <c r="G90" s="56">
        <v>2500</v>
      </c>
      <c r="H90" s="55">
        <f>VLOOKUP(D90,[3]基础表!$G:$N,8,FALSE)</f>
        <v>2601</v>
      </c>
    </row>
    <row r="91" s="36" customFormat="true" ht="32" customHeight="true" spans="1:8">
      <c r="A91" s="55">
        <f t="shared" si="4"/>
        <v>78</v>
      </c>
      <c r="B91" s="55" t="s">
        <v>276</v>
      </c>
      <c r="C91" s="51" t="s">
        <v>88</v>
      </c>
      <c r="D91" s="54" t="s">
        <v>277</v>
      </c>
      <c r="E91" s="55">
        <v>12726</v>
      </c>
      <c r="F91" s="55">
        <v>0</v>
      </c>
      <c r="G91" s="56">
        <v>4500</v>
      </c>
      <c r="H91" s="55">
        <f>VLOOKUP(D91,[3]基础表!$G:$N,8,FALSE)</f>
        <v>5004</v>
      </c>
    </row>
    <row r="92" s="37" customFormat="true" ht="26.1" customHeight="true" spans="1:8">
      <c r="A92" s="55">
        <f t="shared" si="4"/>
        <v>79</v>
      </c>
      <c r="B92" s="55" t="s">
        <v>273</v>
      </c>
      <c r="C92" s="53" t="s">
        <v>278</v>
      </c>
      <c r="D92" s="52" t="s">
        <v>279</v>
      </c>
      <c r="E92" s="55">
        <v>136000</v>
      </c>
      <c r="F92" s="55">
        <v>134720</v>
      </c>
      <c r="G92" s="56">
        <v>1334</v>
      </c>
      <c r="H92" s="55">
        <f>VLOOKUP(D92,[3]基础表!$G:$N,8,FALSE)</f>
        <v>1334</v>
      </c>
    </row>
    <row r="93" s="37" customFormat="true" ht="32" customHeight="true" spans="1:8">
      <c r="A93" s="55">
        <f t="shared" si="4"/>
        <v>80</v>
      </c>
      <c r="B93" s="55" t="s">
        <v>273</v>
      </c>
      <c r="C93" s="53" t="s">
        <v>278</v>
      </c>
      <c r="D93" s="52" t="s">
        <v>280</v>
      </c>
      <c r="E93" s="55">
        <v>11786</v>
      </c>
      <c r="F93" s="55">
        <v>4400</v>
      </c>
      <c r="G93" s="56">
        <v>6000</v>
      </c>
      <c r="H93" s="55">
        <f>VLOOKUP(D93,[3]基础表!$G:$N,8,FALSE)</f>
        <v>4244</v>
      </c>
    </row>
    <row r="94" s="37" customFormat="true" ht="26.1" customHeight="true" spans="1:8">
      <c r="A94" s="55">
        <f t="shared" si="4"/>
        <v>81</v>
      </c>
      <c r="B94" s="55" t="s">
        <v>273</v>
      </c>
      <c r="C94" s="53" t="s">
        <v>281</v>
      </c>
      <c r="D94" s="52" t="s">
        <v>282</v>
      </c>
      <c r="E94" s="55">
        <v>359209</v>
      </c>
      <c r="F94" s="55">
        <v>134000</v>
      </c>
      <c r="G94" s="56">
        <v>100000</v>
      </c>
      <c r="H94" s="55">
        <f>VLOOKUP(D94,[3]基础表!$G:$N,8,FALSE)</f>
        <v>103010</v>
      </c>
    </row>
    <row r="95" s="37" customFormat="true" ht="26.1" customHeight="true" spans="1:8">
      <c r="A95" s="55">
        <f t="shared" si="4"/>
        <v>82</v>
      </c>
      <c r="B95" s="55" t="s">
        <v>273</v>
      </c>
      <c r="C95" s="53" t="s">
        <v>283</v>
      </c>
      <c r="D95" s="52" t="s">
        <v>284</v>
      </c>
      <c r="E95" s="55">
        <v>156750</v>
      </c>
      <c r="F95" s="55">
        <v>69300</v>
      </c>
      <c r="G95" s="56">
        <v>30000</v>
      </c>
      <c r="H95" s="55">
        <f>VLOOKUP(D95,[3]基础表!$G:$N,8,FALSE)</f>
        <v>30000</v>
      </c>
    </row>
    <row r="96" s="37" customFormat="true" ht="26.1" customHeight="true" spans="1:8">
      <c r="A96" s="55">
        <f t="shared" si="4"/>
        <v>83</v>
      </c>
      <c r="B96" s="55" t="s">
        <v>285</v>
      </c>
      <c r="C96" s="51" t="s">
        <v>152</v>
      </c>
      <c r="D96" s="52" t="s">
        <v>286</v>
      </c>
      <c r="E96" s="55">
        <v>138012</v>
      </c>
      <c r="F96" s="55">
        <v>119770</v>
      </c>
      <c r="G96" s="56">
        <v>11000</v>
      </c>
      <c r="H96" s="55">
        <f>VLOOKUP(D96,[3]基础表!$G:$N,8,FALSE)</f>
        <v>11174</v>
      </c>
    </row>
    <row r="97" s="37" customFormat="true" ht="26.1" customHeight="true" spans="1:8">
      <c r="A97" s="55">
        <f t="shared" si="4"/>
        <v>84</v>
      </c>
      <c r="B97" s="55" t="s">
        <v>285</v>
      </c>
      <c r="C97" s="51" t="s">
        <v>152</v>
      </c>
      <c r="D97" s="52" t="s">
        <v>287</v>
      </c>
      <c r="E97" s="55">
        <v>139400</v>
      </c>
      <c r="F97" s="55">
        <v>53500</v>
      </c>
      <c r="G97" s="56">
        <v>18000</v>
      </c>
      <c r="H97" s="55">
        <f>VLOOKUP(D97,[3]基础表!$G:$N,8,FALSE)</f>
        <v>18000</v>
      </c>
    </row>
    <row r="98" s="37" customFormat="true" ht="32" customHeight="true" spans="1:8">
      <c r="A98" s="55">
        <f t="shared" si="4"/>
        <v>85</v>
      </c>
      <c r="B98" s="55" t="s">
        <v>285</v>
      </c>
      <c r="C98" s="51" t="s">
        <v>152</v>
      </c>
      <c r="D98" s="52" t="s">
        <v>288</v>
      </c>
      <c r="E98" s="55">
        <v>35680</v>
      </c>
      <c r="F98" s="55">
        <v>0</v>
      </c>
      <c r="G98" s="56">
        <v>12500</v>
      </c>
      <c r="H98" s="55">
        <f>VLOOKUP(D98,[3]基础表!$G:$N,8,FALSE)</f>
        <v>13200</v>
      </c>
    </row>
    <row r="99" s="37" customFormat="true" ht="26.1" customHeight="true" spans="1:8">
      <c r="A99" s="55">
        <f t="shared" si="4"/>
        <v>86</v>
      </c>
      <c r="B99" s="55" t="s">
        <v>285</v>
      </c>
      <c r="C99" s="53" t="s">
        <v>289</v>
      </c>
      <c r="D99" s="52" t="s">
        <v>290</v>
      </c>
      <c r="E99" s="55">
        <v>94806</v>
      </c>
      <c r="F99" s="55">
        <v>81700</v>
      </c>
      <c r="G99" s="56">
        <v>10000</v>
      </c>
      <c r="H99" s="55">
        <f>VLOOKUP(D99,[3]基础表!$G:$N,8,FALSE)</f>
        <v>10000</v>
      </c>
    </row>
    <row r="100" s="37" customFormat="true" ht="31.5" customHeight="true" spans="1:8">
      <c r="A100" s="55">
        <f t="shared" si="4"/>
        <v>87</v>
      </c>
      <c r="B100" s="55" t="s">
        <v>285</v>
      </c>
      <c r="C100" s="53" t="s">
        <v>289</v>
      </c>
      <c r="D100" s="52" t="s">
        <v>291</v>
      </c>
      <c r="E100" s="55">
        <v>235122</v>
      </c>
      <c r="F100" s="55">
        <v>0</v>
      </c>
      <c r="G100" s="56">
        <v>30000</v>
      </c>
      <c r="H100" s="55">
        <f>VLOOKUP(D100,[3]基础表!$G:$N,8,FALSE)</f>
        <v>46788</v>
      </c>
    </row>
    <row r="101" s="37" customFormat="true" ht="31.5" customHeight="true" spans="1:8">
      <c r="A101" s="55">
        <f t="shared" si="4"/>
        <v>88</v>
      </c>
      <c r="B101" s="55" t="s">
        <v>285</v>
      </c>
      <c r="C101" s="51" t="s">
        <v>101</v>
      </c>
      <c r="D101" s="54" t="s">
        <v>292</v>
      </c>
      <c r="E101" s="55">
        <v>110887</v>
      </c>
      <c r="F101" s="55">
        <v>0</v>
      </c>
      <c r="G101" s="72" t="s">
        <v>19</v>
      </c>
      <c r="H101" s="55">
        <f>VLOOKUP(D101,[3]基础表!$G:$N,8,FALSE)</f>
        <v>6235</v>
      </c>
    </row>
    <row r="102" s="37" customFormat="true" ht="26.1" customHeight="true" spans="1:8">
      <c r="A102" s="55">
        <f t="shared" si="4"/>
        <v>89</v>
      </c>
      <c r="B102" s="55" t="s">
        <v>285</v>
      </c>
      <c r="C102" s="53" t="s">
        <v>293</v>
      </c>
      <c r="D102" s="52" t="s">
        <v>294</v>
      </c>
      <c r="E102" s="55">
        <v>223226</v>
      </c>
      <c r="F102" s="55">
        <v>184033</v>
      </c>
      <c r="G102" s="56">
        <v>22000</v>
      </c>
      <c r="H102" s="55">
        <f>VLOOKUP(D102,[3]基础表!$G:$N,8,FALSE)</f>
        <v>22277</v>
      </c>
    </row>
    <row r="103" s="37" customFormat="true" ht="26.1" customHeight="true" spans="1:8">
      <c r="A103" s="55">
        <f t="shared" si="4"/>
        <v>90</v>
      </c>
      <c r="B103" s="55" t="s">
        <v>285</v>
      </c>
      <c r="C103" s="53" t="s">
        <v>295</v>
      </c>
      <c r="D103" s="52" t="s">
        <v>296</v>
      </c>
      <c r="E103" s="55">
        <v>27852</v>
      </c>
      <c r="F103" s="55">
        <v>18100</v>
      </c>
      <c r="G103" s="56">
        <v>8000</v>
      </c>
      <c r="H103" s="55">
        <f>VLOOKUP(D103,[3]基础表!$G:$N,8,FALSE)</f>
        <v>8000</v>
      </c>
    </row>
    <row r="104" s="37" customFormat="true" ht="26.1" customHeight="true" spans="1:8">
      <c r="A104" s="55">
        <f t="shared" si="4"/>
        <v>91</v>
      </c>
      <c r="B104" s="55" t="s">
        <v>285</v>
      </c>
      <c r="C104" s="53" t="s">
        <v>297</v>
      </c>
      <c r="D104" s="52" t="s">
        <v>298</v>
      </c>
      <c r="E104" s="55">
        <v>455448</v>
      </c>
      <c r="F104" s="55">
        <v>74500</v>
      </c>
      <c r="G104" s="56">
        <v>100000</v>
      </c>
      <c r="H104" s="55">
        <f>VLOOKUP(D104,[3]基础表!$G:$N,8,FALSE)</f>
        <v>100000</v>
      </c>
    </row>
    <row r="105" s="37" customFormat="true" ht="26.1" customHeight="true" spans="1:8">
      <c r="A105" s="55">
        <f t="shared" si="4"/>
        <v>92</v>
      </c>
      <c r="B105" s="58" t="s">
        <v>299</v>
      </c>
      <c r="C105" s="51" t="s">
        <v>152</v>
      </c>
      <c r="D105" s="52" t="s">
        <v>300</v>
      </c>
      <c r="E105" s="55">
        <v>71562</v>
      </c>
      <c r="F105" s="55">
        <v>17181</v>
      </c>
      <c r="G105" s="56">
        <v>46600</v>
      </c>
      <c r="H105" s="55">
        <f>VLOOKUP(D105,[3]基础表!$G:$N,8,FALSE)</f>
        <v>22138</v>
      </c>
    </row>
    <row r="106" s="37" customFormat="true" ht="26.1" customHeight="true" spans="1:8">
      <c r="A106" s="50"/>
      <c r="B106" s="70"/>
      <c r="C106" s="53" t="s">
        <v>301</v>
      </c>
      <c r="D106" s="52"/>
      <c r="E106" s="55">
        <v>23650</v>
      </c>
      <c r="F106" s="55">
        <v>10000</v>
      </c>
      <c r="G106" s="56">
        <v>10000</v>
      </c>
      <c r="H106" s="55">
        <f>[3]基础表!$N$116</f>
        <v>10000</v>
      </c>
    </row>
    <row r="107" s="37" customFormat="true" ht="26.1" customHeight="true" spans="1:8">
      <c r="A107" s="50"/>
      <c r="B107" s="70"/>
      <c r="C107" s="53" t="s">
        <v>302</v>
      </c>
      <c r="D107" s="52"/>
      <c r="E107" s="55">
        <v>12703</v>
      </c>
      <c r="F107" s="55">
        <v>5008</v>
      </c>
      <c r="G107" s="56">
        <v>6000</v>
      </c>
      <c r="H107" s="55">
        <f>[3]基础表!$N$117</f>
        <v>6000</v>
      </c>
    </row>
    <row r="108" s="37" customFormat="true" ht="26.1" customHeight="true" spans="1:8">
      <c r="A108" s="50"/>
      <c r="B108" s="59"/>
      <c r="C108" s="53" t="s">
        <v>303</v>
      </c>
      <c r="D108" s="52"/>
      <c r="E108" s="55">
        <v>3497</v>
      </c>
      <c r="F108" s="55">
        <v>2298</v>
      </c>
      <c r="G108" s="56">
        <v>1199</v>
      </c>
      <c r="H108" s="55">
        <f>[3]基础表!$N$118</f>
        <v>1199</v>
      </c>
    </row>
    <row r="109" s="37" customFormat="true" ht="26.1" customHeight="true" spans="1:8">
      <c r="A109" s="55">
        <f>A105+1</f>
        <v>93</v>
      </c>
      <c r="B109" s="55" t="s">
        <v>304</v>
      </c>
      <c r="C109" s="51" t="s">
        <v>152</v>
      </c>
      <c r="D109" s="52" t="s">
        <v>305</v>
      </c>
      <c r="E109" s="55">
        <v>123227</v>
      </c>
      <c r="F109" s="55">
        <v>60555</v>
      </c>
      <c r="G109" s="56">
        <v>24000</v>
      </c>
      <c r="H109" s="55">
        <f>VLOOKUP(D109,[3]基础表!$G:$N,8,FALSE)</f>
        <v>25769</v>
      </c>
    </row>
    <row r="110" s="37" customFormat="true" ht="26.1" customHeight="true" spans="1:8">
      <c r="A110" s="55">
        <f t="shared" ref="A110:A149" si="5">A109+1</f>
        <v>94</v>
      </c>
      <c r="B110" s="55" t="s">
        <v>304</v>
      </c>
      <c r="C110" s="51" t="s">
        <v>152</v>
      </c>
      <c r="D110" s="52" t="s">
        <v>306</v>
      </c>
      <c r="E110" s="55">
        <v>242975</v>
      </c>
      <c r="F110" s="55">
        <v>231537</v>
      </c>
      <c r="G110" s="56">
        <v>4667</v>
      </c>
      <c r="H110" s="55">
        <f>VLOOKUP(D110,[3]基础表!$G:$N,8,FALSE)</f>
        <v>11438</v>
      </c>
    </row>
    <row r="111" s="37" customFormat="true" ht="36" customHeight="true" spans="1:8">
      <c r="A111" s="55">
        <f t="shared" si="5"/>
        <v>95</v>
      </c>
      <c r="B111" s="55" t="s">
        <v>304</v>
      </c>
      <c r="C111" s="53" t="s">
        <v>301</v>
      </c>
      <c r="D111" s="52" t="s">
        <v>307</v>
      </c>
      <c r="E111" s="55">
        <v>90113</v>
      </c>
      <c r="F111" s="55">
        <v>0</v>
      </c>
      <c r="G111" s="56">
        <v>40000</v>
      </c>
      <c r="H111" s="55">
        <f>VLOOKUP(D111,[3]基础表!$G:$N,8,FALSE)</f>
        <v>40830</v>
      </c>
    </row>
    <row r="112" s="37" customFormat="true" ht="36" customHeight="true" spans="1:8">
      <c r="A112" s="55">
        <f t="shared" si="5"/>
        <v>96</v>
      </c>
      <c r="B112" s="55" t="s">
        <v>304</v>
      </c>
      <c r="C112" s="51" t="s">
        <v>110</v>
      </c>
      <c r="D112" s="52" t="s">
        <v>308</v>
      </c>
      <c r="E112" s="55">
        <v>84292</v>
      </c>
      <c r="F112" s="55">
        <v>0</v>
      </c>
      <c r="G112" s="56">
        <v>6000</v>
      </c>
      <c r="H112" s="55">
        <f>VLOOKUP(D112,[3]基础表!$G:$N,8,FALSE)</f>
        <v>6000</v>
      </c>
    </row>
    <row r="113" s="37" customFormat="true" ht="36" customHeight="true" spans="1:8">
      <c r="A113" s="55">
        <f t="shared" si="5"/>
        <v>97</v>
      </c>
      <c r="B113" s="55" t="s">
        <v>299</v>
      </c>
      <c r="C113" s="53" t="s">
        <v>111</v>
      </c>
      <c r="D113" s="52" t="s">
        <v>309</v>
      </c>
      <c r="E113" s="55">
        <v>91333</v>
      </c>
      <c r="F113" s="55">
        <v>0</v>
      </c>
      <c r="G113" s="56">
        <v>3000</v>
      </c>
      <c r="H113" s="55">
        <f>VLOOKUP(D113,[3]基础表!$G:$N,8,FALSE)</f>
        <v>3000</v>
      </c>
    </row>
    <row r="114" s="37" customFormat="true" ht="27" customHeight="true" spans="1:8">
      <c r="A114" s="55">
        <f t="shared" si="5"/>
        <v>98</v>
      </c>
      <c r="B114" s="55" t="s">
        <v>304</v>
      </c>
      <c r="C114" s="51" t="s">
        <v>112</v>
      </c>
      <c r="D114" s="54" t="s">
        <v>310</v>
      </c>
      <c r="E114" s="55">
        <v>47885</v>
      </c>
      <c r="F114" s="55">
        <v>0</v>
      </c>
      <c r="G114" s="56" t="s">
        <v>19</v>
      </c>
      <c r="H114" s="55">
        <f>VLOOKUP(D114,[3]基础表!$G:$N,8,FALSE)</f>
        <v>2000</v>
      </c>
    </row>
    <row r="115" s="37" customFormat="true" ht="26.1" customHeight="true" spans="1:8">
      <c r="A115" s="55">
        <f t="shared" si="5"/>
        <v>99</v>
      </c>
      <c r="B115" s="55" t="s">
        <v>311</v>
      </c>
      <c r="C115" s="51" t="s">
        <v>152</v>
      </c>
      <c r="D115" s="52" t="s">
        <v>312</v>
      </c>
      <c r="E115" s="55">
        <v>297443</v>
      </c>
      <c r="F115" s="55">
        <v>50000</v>
      </c>
      <c r="G115" s="56">
        <v>40000</v>
      </c>
      <c r="H115" s="55">
        <f>VLOOKUP(D115,[3]基础表!$G:$N,8,FALSE)</f>
        <v>22915</v>
      </c>
    </row>
    <row r="116" s="37" customFormat="true" ht="26.1" customHeight="true" spans="1:8">
      <c r="A116" s="55">
        <f t="shared" si="5"/>
        <v>100</v>
      </c>
      <c r="B116" s="55" t="s">
        <v>311</v>
      </c>
      <c r="C116" s="51" t="s">
        <v>152</v>
      </c>
      <c r="D116" s="52" t="s">
        <v>313</v>
      </c>
      <c r="E116" s="55">
        <v>374361</v>
      </c>
      <c r="F116" s="55">
        <v>286759.4</v>
      </c>
      <c r="G116" s="56">
        <v>30000</v>
      </c>
      <c r="H116" s="55">
        <f>VLOOKUP(D116,[3]基础表!$G:$N,8,FALSE)</f>
        <v>34522.5</v>
      </c>
    </row>
    <row r="117" s="37" customFormat="true" ht="26.1" customHeight="true" spans="1:8">
      <c r="A117" s="55">
        <f t="shared" si="5"/>
        <v>101</v>
      </c>
      <c r="B117" s="55" t="s">
        <v>311</v>
      </c>
      <c r="C117" s="51" t="s">
        <v>152</v>
      </c>
      <c r="D117" s="71" t="s">
        <v>314</v>
      </c>
      <c r="E117" s="55">
        <v>371812</v>
      </c>
      <c r="F117" s="55">
        <v>240413</v>
      </c>
      <c r="G117" s="56">
        <v>25000</v>
      </c>
      <c r="H117" s="55">
        <f>VLOOKUP(D117,[3]基础表!$G:$N,8,FALSE)</f>
        <v>50261.7</v>
      </c>
    </row>
    <row r="118" s="37" customFormat="true" ht="26.1" customHeight="true" spans="1:8">
      <c r="A118" s="55">
        <f t="shared" si="5"/>
        <v>102</v>
      </c>
      <c r="B118" s="55" t="s">
        <v>311</v>
      </c>
      <c r="C118" s="53" t="s">
        <v>315</v>
      </c>
      <c r="D118" s="52" t="s">
        <v>316</v>
      </c>
      <c r="E118" s="55">
        <v>17336</v>
      </c>
      <c r="F118" s="55">
        <v>3000</v>
      </c>
      <c r="G118" s="56">
        <v>7000</v>
      </c>
      <c r="H118" s="55">
        <f>VLOOKUP(D118,[3]基础表!$G:$N,8,FALSE)</f>
        <v>7100</v>
      </c>
    </row>
    <row r="119" s="37" customFormat="true" ht="26.1" customHeight="true" spans="1:8">
      <c r="A119" s="55">
        <f t="shared" si="5"/>
        <v>103</v>
      </c>
      <c r="B119" s="55" t="s">
        <v>311</v>
      </c>
      <c r="C119" s="53" t="s">
        <v>315</v>
      </c>
      <c r="D119" s="52" t="s">
        <v>317</v>
      </c>
      <c r="E119" s="55">
        <v>8036</v>
      </c>
      <c r="F119" s="55">
        <v>2000</v>
      </c>
      <c r="G119" s="56">
        <v>3000</v>
      </c>
      <c r="H119" s="55">
        <f>VLOOKUP(D119,[3]基础表!$G:$N,8,FALSE)</f>
        <v>3060</v>
      </c>
    </row>
    <row r="120" s="37" customFormat="true" ht="26.1" customHeight="true" spans="1:8">
      <c r="A120" s="55">
        <f t="shared" si="5"/>
        <v>104</v>
      </c>
      <c r="B120" s="55" t="s">
        <v>311</v>
      </c>
      <c r="C120" s="53" t="s">
        <v>318</v>
      </c>
      <c r="D120" s="52" t="s">
        <v>319</v>
      </c>
      <c r="E120" s="55">
        <v>6000</v>
      </c>
      <c r="F120" s="55">
        <v>0</v>
      </c>
      <c r="G120" s="56">
        <v>1000</v>
      </c>
      <c r="H120" s="55">
        <f>VLOOKUP(D120,[3]基础表!$G:$N,8,FALSE)</f>
        <v>1040</v>
      </c>
    </row>
    <row r="121" s="37" customFormat="true" ht="26.1" customHeight="true" spans="1:8">
      <c r="A121" s="55">
        <f t="shared" si="5"/>
        <v>105</v>
      </c>
      <c r="B121" s="55" t="s">
        <v>311</v>
      </c>
      <c r="C121" s="53" t="s">
        <v>318</v>
      </c>
      <c r="D121" s="52" t="s">
        <v>320</v>
      </c>
      <c r="E121" s="55">
        <v>210000</v>
      </c>
      <c r="F121" s="55">
        <v>59445.9673</v>
      </c>
      <c r="G121" s="56">
        <v>4000</v>
      </c>
      <c r="H121" s="55">
        <f>VLOOKUP(D121,[3]基础表!$G:$N,8,FALSE)</f>
        <v>4870</v>
      </c>
    </row>
    <row r="122" s="37" customFormat="true" ht="26.1" customHeight="true" spans="1:8">
      <c r="A122" s="55">
        <f t="shared" si="5"/>
        <v>106</v>
      </c>
      <c r="B122" s="55" t="s">
        <v>311</v>
      </c>
      <c r="C122" s="53" t="s">
        <v>321</v>
      </c>
      <c r="D122" s="52" t="s">
        <v>322</v>
      </c>
      <c r="E122" s="55">
        <v>99732</v>
      </c>
      <c r="F122" s="55">
        <v>18163</v>
      </c>
      <c r="G122" s="56">
        <v>15000</v>
      </c>
      <c r="H122" s="55">
        <f>VLOOKUP(D122,[3]基础表!$G:$N,8,FALSE)</f>
        <v>17310</v>
      </c>
    </row>
    <row r="123" s="37" customFormat="true" ht="26.1" customHeight="true" spans="1:8">
      <c r="A123" s="55">
        <f t="shared" si="5"/>
        <v>107</v>
      </c>
      <c r="B123" s="55" t="s">
        <v>311</v>
      </c>
      <c r="C123" s="53" t="s">
        <v>321</v>
      </c>
      <c r="D123" s="52" t="s">
        <v>323</v>
      </c>
      <c r="E123" s="55">
        <v>39852.42</v>
      </c>
      <c r="F123" s="55">
        <v>7950</v>
      </c>
      <c r="G123" s="56">
        <v>4000</v>
      </c>
      <c r="H123" s="55">
        <f>VLOOKUP(D123,[3]基础表!$G:$N,8,FALSE)</f>
        <v>5000</v>
      </c>
    </row>
    <row r="124" s="37" customFormat="true" ht="26.1" customHeight="true" spans="1:8">
      <c r="A124" s="55">
        <f t="shared" si="5"/>
        <v>108</v>
      </c>
      <c r="B124" s="55" t="s">
        <v>311</v>
      </c>
      <c r="C124" s="53" t="s">
        <v>324</v>
      </c>
      <c r="D124" s="52" t="s">
        <v>325</v>
      </c>
      <c r="E124" s="55">
        <v>385577</v>
      </c>
      <c r="F124" s="55">
        <v>48806.7</v>
      </c>
      <c r="G124" s="56">
        <v>7000</v>
      </c>
      <c r="H124" s="55">
        <f>VLOOKUP(D124,[3]基础表!$G:$N,8,FALSE)</f>
        <v>12075</v>
      </c>
    </row>
    <row r="125" s="37" customFormat="true" ht="26.1" customHeight="true" spans="1:8">
      <c r="A125" s="55">
        <f t="shared" si="5"/>
        <v>109</v>
      </c>
      <c r="B125" s="55" t="s">
        <v>311</v>
      </c>
      <c r="C125" s="53" t="s">
        <v>326</v>
      </c>
      <c r="D125" s="52" t="s">
        <v>327</v>
      </c>
      <c r="E125" s="55">
        <v>8000</v>
      </c>
      <c r="F125" s="55">
        <v>1380</v>
      </c>
      <c r="G125" s="56">
        <v>2000</v>
      </c>
      <c r="H125" s="55">
        <f>VLOOKUP(D125,[3]基础表!$G:$N,8,FALSE)</f>
        <v>1130</v>
      </c>
    </row>
    <row r="126" s="37" customFormat="true" ht="32" customHeight="true" spans="1:8">
      <c r="A126" s="55">
        <f t="shared" si="5"/>
        <v>110</v>
      </c>
      <c r="B126" s="55" t="s">
        <v>311</v>
      </c>
      <c r="C126" s="53" t="s">
        <v>326</v>
      </c>
      <c r="D126" s="54" t="s">
        <v>328</v>
      </c>
      <c r="E126" s="55">
        <v>47355</v>
      </c>
      <c r="F126" s="55">
        <v>0</v>
      </c>
      <c r="G126" s="56">
        <v>1000</v>
      </c>
      <c r="H126" s="55">
        <f>VLOOKUP(D126,[3]基础表!$G:$N,8,FALSE)</f>
        <v>6454</v>
      </c>
    </row>
    <row r="127" s="37" customFormat="true" ht="26.1" customHeight="true" spans="1:8">
      <c r="A127" s="55">
        <f t="shared" si="5"/>
        <v>111</v>
      </c>
      <c r="B127" s="55" t="s">
        <v>311</v>
      </c>
      <c r="C127" s="53" t="s">
        <v>326</v>
      </c>
      <c r="D127" s="71" t="s">
        <v>329</v>
      </c>
      <c r="E127" s="55">
        <v>184321</v>
      </c>
      <c r="F127" s="55">
        <v>68336</v>
      </c>
      <c r="G127" s="56">
        <v>8000</v>
      </c>
      <c r="H127" s="55">
        <f>VLOOKUP(D127,[3]基础表!$G:$N,8,FALSE)</f>
        <v>27185.5</v>
      </c>
    </row>
    <row r="128" s="37" customFormat="true" ht="26.1" customHeight="true" spans="1:8">
      <c r="A128" s="55">
        <f t="shared" si="5"/>
        <v>112</v>
      </c>
      <c r="B128" s="55" t="s">
        <v>311</v>
      </c>
      <c r="C128" s="53" t="s">
        <v>326</v>
      </c>
      <c r="D128" s="52" t="s">
        <v>330</v>
      </c>
      <c r="E128" s="55">
        <v>115579</v>
      </c>
      <c r="F128" s="55">
        <v>10045</v>
      </c>
      <c r="G128" s="56">
        <v>25000</v>
      </c>
      <c r="H128" s="55">
        <f>VLOOKUP(D128,[3]基础表!$G:$N,8,FALSE)</f>
        <v>15032</v>
      </c>
    </row>
    <row r="129" s="37" customFormat="true" ht="26.1" customHeight="true" spans="1:8">
      <c r="A129" s="55">
        <f t="shared" si="5"/>
        <v>113</v>
      </c>
      <c r="B129" s="55" t="s">
        <v>311</v>
      </c>
      <c r="C129" s="53" t="s">
        <v>331</v>
      </c>
      <c r="D129" s="52" t="s">
        <v>332</v>
      </c>
      <c r="E129" s="55">
        <v>166414</v>
      </c>
      <c r="F129" s="55">
        <v>66168</v>
      </c>
      <c r="G129" s="56">
        <v>40000</v>
      </c>
      <c r="H129" s="55">
        <f>VLOOKUP(D129,[3]基础表!$G:$N,8,FALSE)</f>
        <v>40685.64</v>
      </c>
    </row>
    <row r="130" s="37" customFormat="true" ht="26.1" customHeight="true" spans="1:8">
      <c r="A130" s="55">
        <f t="shared" si="5"/>
        <v>114</v>
      </c>
      <c r="B130" s="55" t="s">
        <v>311</v>
      </c>
      <c r="C130" s="53" t="s">
        <v>333</v>
      </c>
      <c r="D130" s="52" t="s">
        <v>334</v>
      </c>
      <c r="E130" s="55">
        <v>76236</v>
      </c>
      <c r="F130" s="55">
        <v>14100</v>
      </c>
      <c r="G130" s="56">
        <v>15000</v>
      </c>
      <c r="H130" s="55">
        <f>VLOOKUP(D130,[3]基础表!$G:$N,8,FALSE)</f>
        <v>11107</v>
      </c>
    </row>
    <row r="131" s="37" customFormat="true" ht="26.1" customHeight="true" spans="1:8">
      <c r="A131" s="55">
        <f t="shared" si="5"/>
        <v>115</v>
      </c>
      <c r="B131" s="55" t="s">
        <v>311</v>
      </c>
      <c r="C131" s="53" t="s">
        <v>335</v>
      </c>
      <c r="D131" s="52" t="s">
        <v>336</v>
      </c>
      <c r="E131" s="55">
        <v>119792</v>
      </c>
      <c r="F131" s="55">
        <v>12400</v>
      </c>
      <c r="G131" s="56">
        <v>10000</v>
      </c>
      <c r="H131" s="55">
        <f>VLOOKUP(D131,[3]基础表!$G:$N,8,FALSE)</f>
        <v>15378</v>
      </c>
    </row>
    <row r="132" s="37" customFormat="true" ht="26.1" customHeight="true" spans="1:8">
      <c r="A132" s="55">
        <f t="shared" si="5"/>
        <v>116</v>
      </c>
      <c r="B132" s="55" t="s">
        <v>311</v>
      </c>
      <c r="C132" s="53" t="s">
        <v>335</v>
      </c>
      <c r="D132" s="52" t="s">
        <v>337</v>
      </c>
      <c r="E132" s="55">
        <v>70000</v>
      </c>
      <c r="F132" s="55">
        <v>46393.9591</v>
      </c>
      <c r="G132" s="56">
        <v>10000</v>
      </c>
      <c r="H132" s="55">
        <f>VLOOKUP(D132,[3]基础表!$G:$N,8,FALSE)</f>
        <v>10623</v>
      </c>
    </row>
    <row r="133" s="37" customFormat="true" ht="26.1" customHeight="true" spans="1:8">
      <c r="A133" s="55">
        <f t="shared" si="5"/>
        <v>117</v>
      </c>
      <c r="B133" s="55" t="s">
        <v>338</v>
      </c>
      <c r="C133" s="51" t="s">
        <v>152</v>
      </c>
      <c r="D133" s="52" t="s">
        <v>339</v>
      </c>
      <c r="E133" s="55">
        <v>70505</v>
      </c>
      <c r="F133" s="55">
        <v>30000</v>
      </c>
      <c r="G133" s="56">
        <v>15000</v>
      </c>
      <c r="H133" s="55">
        <f>VLOOKUP(D133,[3]基础表!$G:$N,8,FALSE)</f>
        <v>18500</v>
      </c>
    </row>
    <row r="134" s="37" customFormat="true" ht="26.1" customHeight="true" spans="1:8">
      <c r="A134" s="55">
        <f t="shared" si="5"/>
        <v>118</v>
      </c>
      <c r="B134" s="55" t="s">
        <v>338</v>
      </c>
      <c r="C134" s="53" t="s">
        <v>340</v>
      </c>
      <c r="D134" s="52" t="s">
        <v>341</v>
      </c>
      <c r="E134" s="55">
        <v>76724</v>
      </c>
      <c r="F134" s="55">
        <v>43140</v>
      </c>
      <c r="G134" s="56">
        <v>10000</v>
      </c>
      <c r="H134" s="55">
        <f>VLOOKUP(D134,[3]基础表!$G:$N,8,FALSE)</f>
        <v>15000</v>
      </c>
    </row>
    <row r="135" s="37" customFormat="true" ht="26.1" customHeight="true" spans="1:8">
      <c r="A135" s="55">
        <f t="shared" si="5"/>
        <v>119</v>
      </c>
      <c r="B135" s="55" t="s">
        <v>338</v>
      </c>
      <c r="C135" s="53" t="s">
        <v>340</v>
      </c>
      <c r="D135" s="52" t="s">
        <v>342</v>
      </c>
      <c r="E135" s="55">
        <v>47680</v>
      </c>
      <c r="F135" s="55">
        <v>15200</v>
      </c>
      <c r="G135" s="56">
        <v>6000</v>
      </c>
      <c r="H135" s="55">
        <f>VLOOKUP(D135,[3]基础表!$G:$N,8,FALSE)</f>
        <v>6471</v>
      </c>
    </row>
    <row r="136" s="37" customFormat="true" ht="26.1" customHeight="true" spans="1:8">
      <c r="A136" s="55">
        <f t="shared" si="5"/>
        <v>120</v>
      </c>
      <c r="B136" s="55" t="s">
        <v>338</v>
      </c>
      <c r="C136" s="53" t="s">
        <v>340</v>
      </c>
      <c r="D136" s="52" t="s">
        <v>343</v>
      </c>
      <c r="E136" s="55">
        <v>44243.6</v>
      </c>
      <c r="F136" s="55">
        <v>0</v>
      </c>
      <c r="G136" s="56">
        <v>7000</v>
      </c>
      <c r="H136" s="55">
        <f>VLOOKUP(D136,[3]基础表!$G:$N,8,FALSE)</f>
        <v>8430</v>
      </c>
    </row>
    <row r="137" s="37" customFormat="true" ht="26.1" customHeight="true" spans="1:8">
      <c r="A137" s="55">
        <f t="shared" si="5"/>
        <v>121</v>
      </c>
      <c r="B137" s="55" t="s">
        <v>338</v>
      </c>
      <c r="C137" s="53" t="s">
        <v>344</v>
      </c>
      <c r="D137" s="52" t="s">
        <v>345</v>
      </c>
      <c r="E137" s="55">
        <v>16800</v>
      </c>
      <c r="F137" s="55">
        <v>10367</v>
      </c>
      <c r="G137" s="56">
        <v>6378</v>
      </c>
      <c r="H137" s="55">
        <f>VLOOKUP(D137,[3]基础表!$G:$N,8,FALSE)</f>
        <v>6378</v>
      </c>
    </row>
    <row r="138" s="37" customFormat="true" ht="26.1" customHeight="true" spans="1:8">
      <c r="A138" s="55">
        <f t="shared" si="5"/>
        <v>122</v>
      </c>
      <c r="B138" s="55" t="s">
        <v>338</v>
      </c>
      <c r="C138" s="53" t="s">
        <v>344</v>
      </c>
      <c r="D138" s="52" t="s">
        <v>346</v>
      </c>
      <c r="E138" s="55">
        <v>145518.25</v>
      </c>
      <c r="F138" s="55">
        <v>9833</v>
      </c>
      <c r="G138" s="56">
        <v>25000</v>
      </c>
      <c r="H138" s="55">
        <f>VLOOKUP(D138,[3]基础表!$G:$N,8,FALSE)</f>
        <v>33067</v>
      </c>
    </row>
    <row r="139" s="37" customFormat="true" ht="26.1" customHeight="true" spans="1:8">
      <c r="A139" s="55">
        <f t="shared" si="5"/>
        <v>123</v>
      </c>
      <c r="B139" s="55" t="s">
        <v>338</v>
      </c>
      <c r="C139" s="53" t="s">
        <v>347</v>
      </c>
      <c r="D139" s="52" t="s">
        <v>348</v>
      </c>
      <c r="E139" s="55">
        <v>75000</v>
      </c>
      <c r="F139" s="55">
        <v>27050</v>
      </c>
      <c r="G139" s="56">
        <v>11500</v>
      </c>
      <c r="H139" s="55">
        <f>VLOOKUP(D139,[3]基础表!$G:$N,8,FALSE)</f>
        <v>14581</v>
      </c>
    </row>
    <row r="140" s="37" customFormat="true" ht="26.1" customHeight="true" spans="1:8">
      <c r="A140" s="55">
        <f t="shared" si="5"/>
        <v>124</v>
      </c>
      <c r="B140" s="55" t="s">
        <v>338</v>
      </c>
      <c r="C140" s="53" t="s">
        <v>347</v>
      </c>
      <c r="D140" s="52" t="s">
        <v>349</v>
      </c>
      <c r="E140" s="55">
        <v>9324</v>
      </c>
      <c r="F140" s="55">
        <v>0</v>
      </c>
      <c r="G140" s="56">
        <v>5000</v>
      </c>
      <c r="H140" s="55">
        <f>VLOOKUP(D140,[3]基础表!$G:$N,8,FALSE)</f>
        <v>5000</v>
      </c>
    </row>
    <row r="141" s="37" customFormat="true" ht="26.1" customHeight="true" spans="1:8">
      <c r="A141" s="55">
        <f t="shared" si="5"/>
        <v>125</v>
      </c>
      <c r="B141" s="55" t="s">
        <v>338</v>
      </c>
      <c r="C141" s="53" t="s">
        <v>350</v>
      </c>
      <c r="D141" s="52" t="s">
        <v>351</v>
      </c>
      <c r="E141" s="55">
        <v>190750</v>
      </c>
      <c r="F141" s="55">
        <v>75000</v>
      </c>
      <c r="G141" s="56">
        <v>40000</v>
      </c>
      <c r="H141" s="55">
        <f>VLOOKUP(D141,[3]基础表!$G:$N,8,FALSE)</f>
        <v>29750</v>
      </c>
    </row>
    <row r="142" s="37" customFormat="true" ht="26.1" customHeight="true" spans="1:8">
      <c r="A142" s="55">
        <f t="shared" si="5"/>
        <v>126</v>
      </c>
      <c r="B142" s="55" t="s">
        <v>338</v>
      </c>
      <c r="C142" s="53" t="s">
        <v>350</v>
      </c>
      <c r="D142" s="52" t="s">
        <v>352</v>
      </c>
      <c r="E142" s="55">
        <v>60878</v>
      </c>
      <c r="F142" s="55">
        <v>35620</v>
      </c>
      <c r="G142" s="56">
        <v>5000</v>
      </c>
      <c r="H142" s="55">
        <f>VLOOKUP(D142,[3]基础表!$G:$N,8,FALSE)</f>
        <v>5000</v>
      </c>
    </row>
    <row r="143" s="37" customFormat="true" ht="26.1" customHeight="true" spans="1:8">
      <c r="A143" s="55">
        <f t="shared" si="5"/>
        <v>127</v>
      </c>
      <c r="B143" s="55" t="s">
        <v>338</v>
      </c>
      <c r="C143" s="53" t="s">
        <v>353</v>
      </c>
      <c r="D143" s="52" t="s">
        <v>354</v>
      </c>
      <c r="E143" s="55">
        <v>152104</v>
      </c>
      <c r="F143" s="55">
        <v>24798</v>
      </c>
      <c r="G143" s="56">
        <v>20000</v>
      </c>
      <c r="H143" s="55">
        <f>VLOOKUP(D143,[3]基础表!$G:$N,8,FALSE)</f>
        <v>29100</v>
      </c>
    </row>
    <row r="144" s="37" customFormat="true" ht="26.1" customHeight="true" spans="1:8">
      <c r="A144" s="55">
        <f t="shared" si="5"/>
        <v>128</v>
      </c>
      <c r="B144" s="55" t="s">
        <v>338</v>
      </c>
      <c r="C144" s="53" t="s">
        <v>353</v>
      </c>
      <c r="D144" s="52" t="s">
        <v>355</v>
      </c>
      <c r="E144" s="55">
        <v>54851</v>
      </c>
      <c r="F144" s="55">
        <v>18626</v>
      </c>
      <c r="G144" s="56">
        <v>10000</v>
      </c>
      <c r="H144" s="55">
        <f>VLOOKUP(D144,[3]基础表!$G:$N,8,FALSE)</f>
        <v>11000</v>
      </c>
    </row>
    <row r="145" s="37" customFormat="true" ht="26.1" customHeight="true" spans="1:8">
      <c r="A145" s="55">
        <f t="shared" si="5"/>
        <v>129</v>
      </c>
      <c r="B145" s="55" t="s">
        <v>338</v>
      </c>
      <c r="C145" s="53" t="s">
        <v>356</v>
      </c>
      <c r="D145" s="52" t="s">
        <v>357</v>
      </c>
      <c r="E145" s="55">
        <v>58000</v>
      </c>
      <c r="F145" s="55">
        <v>47731</v>
      </c>
      <c r="G145" s="56">
        <v>8000</v>
      </c>
      <c r="H145" s="55">
        <f>VLOOKUP(D145,[3]基础表!$G:$N,8,FALSE)</f>
        <v>8045</v>
      </c>
    </row>
    <row r="146" s="37" customFormat="true" ht="26.1" customHeight="true" spans="1:8">
      <c r="A146" s="55">
        <f t="shared" si="5"/>
        <v>130</v>
      </c>
      <c r="B146" s="55" t="s">
        <v>338</v>
      </c>
      <c r="C146" s="53" t="s">
        <v>358</v>
      </c>
      <c r="D146" s="52" t="s">
        <v>359</v>
      </c>
      <c r="E146" s="55">
        <v>30058</v>
      </c>
      <c r="F146" s="55">
        <v>19520</v>
      </c>
      <c r="G146" s="56">
        <v>4500</v>
      </c>
      <c r="H146" s="55">
        <f>VLOOKUP(D146,[3]基础表!$G:$N,8,FALSE)</f>
        <v>4500</v>
      </c>
    </row>
    <row r="147" s="37" customFormat="true" ht="26.1" customHeight="true" spans="1:8">
      <c r="A147" s="55">
        <f t="shared" si="5"/>
        <v>131</v>
      </c>
      <c r="B147" s="55" t="s">
        <v>338</v>
      </c>
      <c r="C147" s="53" t="s">
        <v>360</v>
      </c>
      <c r="D147" s="52" t="s">
        <v>361</v>
      </c>
      <c r="E147" s="55">
        <v>57629</v>
      </c>
      <c r="F147" s="55">
        <v>44909</v>
      </c>
      <c r="G147" s="56">
        <v>10000</v>
      </c>
      <c r="H147" s="55">
        <f>VLOOKUP(D147,[3]基础表!$G:$N,8,FALSE)</f>
        <v>10025</v>
      </c>
    </row>
    <row r="148" s="37" customFormat="true" ht="26.1" customHeight="true" spans="1:8">
      <c r="A148" s="55">
        <f t="shared" si="5"/>
        <v>132</v>
      </c>
      <c r="B148" s="55" t="s">
        <v>338</v>
      </c>
      <c r="C148" s="53" t="s">
        <v>360</v>
      </c>
      <c r="D148" s="52" t="s">
        <v>362</v>
      </c>
      <c r="E148" s="55">
        <v>42440</v>
      </c>
      <c r="F148" s="55">
        <v>12087</v>
      </c>
      <c r="G148" s="56">
        <v>6000</v>
      </c>
      <c r="H148" s="55">
        <f>VLOOKUP(D148,[3]基础表!$G:$N,8,FALSE)</f>
        <v>6060</v>
      </c>
    </row>
    <row r="149" ht="30" customHeight="true" spans="1:8">
      <c r="A149" s="56">
        <f t="shared" si="5"/>
        <v>133</v>
      </c>
      <c r="B149" s="56" t="s">
        <v>363</v>
      </c>
      <c r="C149" s="53" t="s">
        <v>364</v>
      </c>
      <c r="D149" s="54" t="s">
        <v>365</v>
      </c>
      <c r="E149" s="56">
        <v>59000</v>
      </c>
      <c r="F149" s="55">
        <v>0</v>
      </c>
      <c r="G149" s="56">
        <v>15129</v>
      </c>
      <c r="H149" s="55">
        <f>VLOOKUP(D149,[3]基础表!$G:$N,8,FALSE)</f>
        <v>15136.3</v>
      </c>
    </row>
    <row r="150" ht="19.2" customHeight="true" spans="1:1">
      <c r="A150" s="73"/>
    </row>
  </sheetData>
  <mergeCells count="29">
    <mergeCell ref="A2:H2"/>
    <mergeCell ref="G3:H3"/>
    <mergeCell ref="G4:H4"/>
    <mergeCell ref="A6:D6"/>
    <mergeCell ref="A4:A5"/>
    <mergeCell ref="A36:A37"/>
    <mergeCell ref="A40:A41"/>
    <mergeCell ref="A58:A59"/>
    <mergeCell ref="A60:A61"/>
    <mergeCell ref="A63:A64"/>
    <mergeCell ref="A81:A83"/>
    <mergeCell ref="A105:A108"/>
    <mergeCell ref="B4:B5"/>
    <mergeCell ref="B36:B37"/>
    <mergeCell ref="B40:B41"/>
    <mergeCell ref="B58:B59"/>
    <mergeCell ref="B60:B61"/>
    <mergeCell ref="B63:B64"/>
    <mergeCell ref="B81:B83"/>
    <mergeCell ref="B105:B108"/>
    <mergeCell ref="C4:C5"/>
    <mergeCell ref="D4:D5"/>
    <mergeCell ref="D36:D37"/>
    <mergeCell ref="D40:D41"/>
    <mergeCell ref="D58:D59"/>
    <mergeCell ref="D81:D83"/>
    <mergeCell ref="D105:D108"/>
    <mergeCell ref="E4:E5"/>
    <mergeCell ref="F4:F5"/>
  </mergeCells>
  <printOptions horizontalCentered="true"/>
  <pageMargins left="0.511805555555556" right="0.511805555555556" top="0.747916666666667" bottom="0.747916666666667" header="0.314583333333333" footer="0.314583333333333"/>
  <pageSetup paperSize="9" firstPageNumber="9" orientation="portrait" useFirstPageNumber="true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23"/>
  <sheetViews>
    <sheetView tabSelected="1" view="pageBreakPreview" zoomScaleNormal="100" zoomScaleSheetLayoutView="100" workbookViewId="0">
      <selection activeCell="N9" sqref="N9"/>
    </sheetView>
  </sheetViews>
  <sheetFormatPr defaultColWidth="9" defaultRowHeight="14.25" outlineLevelCol="6"/>
  <cols>
    <col min="1" max="1" width="4.625" style="15" customWidth="true"/>
    <col min="2" max="2" width="5.66666666666667" style="15" customWidth="true"/>
    <col min="3" max="3" width="6.775" style="15" customWidth="true"/>
    <col min="4" max="4" width="32.6666666666667" style="15" customWidth="true"/>
    <col min="5" max="5" width="7.125" style="15" customWidth="true"/>
    <col min="6" max="6" width="13" style="15" customWidth="true"/>
    <col min="7" max="7" width="14.625" style="15" customWidth="true"/>
    <col min="8" max="16384" width="9" style="16"/>
  </cols>
  <sheetData>
    <row r="1" spans="1:3">
      <c r="A1" s="17" t="s">
        <v>366</v>
      </c>
      <c r="B1" s="17"/>
      <c r="C1" s="17"/>
    </row>
    <row r="2" ht="22.5" spans="1:7">
      <c r="A2" s="18" t="s">
        <v>367</v>
      </c>
      <c r="B2" s="18"/>
      <c r="C2" s="18"/>
      <c r="D2" s="18"/>
      <c r="E2" s="18"/>
      <c r="F2" s="18"/>
      <c r="G2" s="18"/>
    </row>
    <row r="3" s="11" customFormat="true" ht="36.75" customHeight="true" spans="1:7">
      <c r="A3" s="19" t="s">
        <v>368</v>
      </c>
      <c r="B3" s="20" t="s">
        <v>369</v>
      </c>
      <c r="C3" s="19" t="s">
        <v>370</v>
      </c>
      <c r="D3" s="19" t="s">
        <v>371</v>
      </c>
      <c r="E3" s="19" t="s">
        <v>372</v>
      </c>
      <c r="F3" s="19" t="s">
        <v>373</v>
      </c>
      <c r="G3" s="19" t="s">
        <v>374</v>
      </c>
    </row>
    <row r="4" s="11" customFormat="true" ht="26.1" customHeight="true" spans="1:7">
      <c r="A4" s="20" t="s">
        <v>20</v>
      </c>
      <c r="B4" s="20"/>
      <c r="C4" s="19"/>
      <c r="D4" s="21" t="s">
        <v>375</v>
      </c>
      <c r="E4" s="19"/>
      <c r="F4" s="19"/>
      <c r="G4" s="20"/>
    </row>
    <row r="5" s="12" customFormat="true" ht="35" customHeight="true" spans="1:7">
      <c r="A5" s="22">
        <v>1</v>
      </c>
      <c r="B5" s="23" t="s">
        <v>376</v>
      </c>
      <c r="C5" s="23" t="s">
        <v>152</v>
      </c>
      <c r="D5" s="24" t="s">
        <v>377</v>
      </c>
      <c r="E5" s="31">
        <v>6</v>
      </c>
      <c r="F5" s="23" t="s">
        <v>378</v>
      </c>
      <c r="G5" s="32" t="s">
        <v>379</v>
      </c>
    </row>
    <row r="6" s="12" customFormat="true" ht="35" customHeight="true" spans="1:7">
      <c r="A6" s="22">
        <f t="shared" ref="A6:A13" si="0">A5+1</f>
        <v>2</v>
      </c>
      <c r="B6" s="23" t="s">
        <v>376</v>
      </c>
      <c r="C6" s="23" t="s">
        <v>152</v>
      </c>
      <c r="D6" s="24" t="s">
        <v>380</v>
      </c>
      <c r="E6" s="31">
        <v>17</v>
      </c>
      <c r="F6" s="23" t="s">
        <v>378</v>
      </c>
      <c r="G6" s="23" t="s">
        <v>381</v>
      </c>
    </row>
    <row r="7" s="12" customFormat="true" ht="26.1" customHeight="true" spans="1:7">
      <c r="A7" s="22">
        <f t="shared" si="0"/>
        <v>3</v>
      </c>
      <c r="B7" s="23" t="s">
        <v>376</v>
      </c>
      <c r="C7" s="23" t="s">
        <v>152</v>
      </c>
      <c r="D7" s="24" t="s">
        <v>382</v>
      </c>
      <c r="E7" s="31">
        <v>1.792</v>
      </c>
      <c r="F7" s="23" t="s">
        <v>378</v>
      </c>
      <c r="G7" s="23" t="s">
        <v>383</v>
      </c>
    </row>
    <row r="8" s="12" customFormat="true" ht="30" customHeight="true" spans="1:7">
      <c r="A8" s="22">
        <f t="shared" si="0"/>
        <v>4</v>
      </c>
      <c r="B8" s="23" t="s">
        <v>376</v>
      </c>
      <c r="C8" s="23" t="s">
        <v>152</v>
      </c>
      <c r="D8" s="24" t="s">
        <v>384</v>
      </c>
      <c r="E8" s="31">
        <v>3</v>
      </c>
      <c r="F8" s="23" t="s">
        <v>385</v>
      </c>
      <c r="G8" s="23" t="s">
        <v>386</v>
      </c>
    </row>
    <row r="9" s="12" customFormat="true" ht="30" customHeight="true" spans="1:7">
      <c r="A9" s="22">
        <f t="shared" si="0"/>
        <v>5</v>
      </c>
      <c r="B9" s="23" t="s">
        <v>376</v>
      </c>
      <c r="C9" s="23" t="s">
        <v>23</v>
      </c>
      <c r="D9" s="24" t="s">
        <v>387</v>
      </c>
      <c r="E9" s="31">
        <v>15</v>
      </c>
      <c r="F9" s="23" t="s">
        <v>385</v>
      </c>
      <c r="G9" s="23" t="s">
        <v>383</v>
      </c>
    </row>
    <row r="10" s="12" customFormat="true" ht="30" customHeight="true" spans="1:7">
      <c r="A10" s="22">
        <f t="shared" si="0"/>
        <v>6</v>
      </c>
      <c r="B10" s="23" t="s">
        <v>388</v>
      </c>
      <c r="C10" s="23" t="s">
        <v>39</v>
      </c>
      <c r="D10" s="24" t="s">
        <v>389</v>
      </c>
      <c r="E10" s="31">
        <v>6.6</v>
      </c>
      <c r="F10" s="23" t="s">
        <v>390</v>
      </c>
      <c r="G10" s="23" t="s">
        <v>391</v>
      </c>
    </row>
    <row r="11" s="12" customFormat="true" ht="30" customHeight="true" spans="1:7">
      <c r="A11" s="22">
        <f t="shared" si="0"/>
        <v>7</v>
      </c>
      <c r="B11" s="23" t="s">
        <v>197</v>
      </c>
      <c r="C11" s="23" t="s">
        <v>152</v>
      </c>
      <c r="D11" s="24" t="s">
        <v>392</v>
      </c>
      <c r="E11" s="31">
        <v>19</v>
      </c>
      <c r="F11" s="23" t="s">
        <v>378</v>
      </c>
      <c r="G11" s="23" t="s">
        <v>393</v>
      </c>
    </row>
    <row r="12" ht="30" customHeight="true" spans="1:7">
      <c r="A12" s="22">
        <f t="shared" si="0"/>
        <v>8</v>
      </c>
      <c r="B12" s="23" t="s">
        <v>197</v>
      </c>
      <c r="C12" s="23" t="s">
        <v>46</v>
      </c>
      <c r="D12" s="24" t="s">
        <v>394</v>
      </c>
      <c r="E12" s="22">
        <v>6.9</v>
      </c>
      <c r="F12" s="23" t="s">
        <v>385</v>
      </c>
      <c r="G12" s="23" t="s">
        <v>383</v>
      </c>
    </row>
    <row r="13" ht="26.1" customHeight="true" spans="1:7">
      <c r="A13" s="25">
        <f t="shared" si="0"/>
        <v>9</v>
      </c>
      <c r="B13" s="26" t="s">
        <v>197</v>
      </c>
      <c r="C13" s="26" t="s">
        <v>48</v>
      </c>
      <c r="D13" s="24" t="s">
        <v>395</v>
      </c>
      <c r="E13" s="22">
        <v>14.7</v>
      </c>
      <c r="F13" s="23" t="s">
        <v>385</v>
      </c>
      <c r="G13" s="23" t="s">
        <v>383</v>
      </c>
    </row>
    <row r="14" ht="26.1" customHeight="true" spans="1:7">
      <c r="A14" s="27"/>
      <c r="B14" s="28"/>
      <c r="C14" s="28"/>
      <c r="D14" s="24" t="s">
        <v>396</v>
      </c>
      <c r="E14" s="22">
        <v>10.3</v>
      </c>
      <c r="F14" s="23" t="s">
        <v>385</v>
      </c>
      <c r="G14" s="23" t="s">
        <v>383</v>
      </c>
    </row>
    <row r="15" ht="26.1" customHeight="true" spans="1:7">
      <c r="A15" s="29"/>
      <c r="B15" s="30"/>
      <c r="C15" s="30"/>
      <c r="D15" s="24" t="s">
        <v>397</v>
      </c>
      <c r="E15" s="22">
        <v>18</v>
      </c>
      <c r="F15" s="23" t="s">
        <v>385</v>
      </c>
      <c r="G15" s="23" t="s">
        <v>383</v>
      </c>
    </row>
    <row r="16" s="12" customFormat="true" ht="26.1" customHeight="true" spans="1:7">
      <c r="A16" s="22">
        <f>A13+1</f>
        <v>10</v>
      </c>
      <c r="B16" s="23" t="s">
        <v>197</v>
      </c>
      <c r="C16" s="23" t="s">
        <v>50</v>
      </c>
      <c r="D16" s="24" t="s">
        <v>398</v>
      </c>
      <c r="E16" s="31">
        <v>2.5</v>
      </c>
      <c r="F16" s="23" t="s">
        <v>385</v>
      </c>
      <c r="G16" s="23" t="s">
        <v>399</v>
      </c>
    </row>
    <row r="17" s="12" customFormat="true" ht="26.1" customHeight="true" spans="1:7">
      <c r="A17" s="22">
        <f t="shared" ref="A17:A56" si="1">A16+1</f>
        <v>11</v>
      </c>
      <c r="B17" s="23" t="s">
        <v>197</v>
      </c>
      <c r="C17" s="23" t="s">
        <v>50</v>
      </c>
      <c r="D17" s="24" t="s">
        <v>400</v>
      </c>
      <c r="E17" s="31">
        <v>3</v>
      </c>
      <c r="F17" s="23" t="s">
        <v>385</v>
      </c>
      <c r="G17" s="23" t="s">
        <v>399</v>
      </c>
    </row>
    <row r="18" s="12" customFormat="true" ht="26.1" customHeight="true" spans="1:7">
      <c r="A18" s="22">
        <f t="shared" si="1"/>
        <v>12</v>
      </c>
      <c r="B18" s="23" t="s">
        <v>197</v>
      </c>
      <c r="C18" s="23" t="s">
        <v>50</v>
      </c>
      <c r="D18" s="24" t="s">
        <v>401</v>
      </c>
      <c r="E18" s="31">
        <v>6</v>
      </c>
      <c r="F18" s="23" t="s">
        <v>385</v>
      </c>
      <c r="G18" s="23" t="s">
        <v>399</v>
      </c>
    </row>
    <row r="19" s="12" customFormat="true" ht="26.1" customHeight="true" spans="1:7">
      <c r="A19" s="22">
        <f t="shared" si="1"/>
        <v>13</v>
      </c>
      <c r="B19" s="23" t="s">
        <v>197</v>
      </c>
      <c r="C19" s="23" t="s">
        <v>51</v>
      </c>
      <c r="D19" s="24" t="s">
        <v>402</v>
      </c>
      <c r="E19" s="31">
        <v>8</v>
      </c>
      <c r="F19" s="23" t="s">
        <v>378</v>
      </c>
      <c r="G19" s="23" t="s">
        <v>386</v>
      </c>
    </row>
    <row r="20" s="12" customFormat="true" ht="26.1" customHeight="true" spans="1:7">
      <c r="A20" s="22">
        <f t="shared" si="1"/>
        <v>14</v>
      </c>
      <c r="B20" s="23" t="s">
        <v>197</v>
      </c>
      <c r="C20" s="23" t="s">
        <v>51</v>
      </c>
      <c r="D20" s="24" t="s">
        <v>403</v>
      </c>
      <c r="E20" s="31">
        <v>4</v>
      </c>
      <c r="F20" s="23" t="s">
        <v>378</v>
      </c>
      <c r="G20" s="23" t="s">
        <v>386</v>
      </c>
    </row>
    <row r="21" s="12" customFormat="true" ht="26.1" customHeight="true" spans="1:7">
      <c r="A21" s="22">
        <f t="shared" si="1"/>
        <v>15</v>
      </c>
      <c r="B21" s="23" t="s">
        <v>197</v>
      </c>
      <c r="C21" s="23" t="s">
        <v>51</v>
      </c>
      <c r="D21" s="24" t="s">
        <v>404</v>
      </c>
      <c r="E21" s="31">
        <v>4.2</v>
      </c>
      <c r="F21" s="23" t="s">
        <v>385</v>
      </c>
      <c r="G21" s="23" t="s">
        <v>405</v>
      </c>
    </row>
    <row r="22" ht="26.1" customHeight="true" spans="1:7">
      <c r="A22" s="22">
        <f t="shared" si="1"/>
        <v>16</v>
      </c>
      <c r="B22" s="23" t="s">
        <v>197</v>
      </c>
      <c r="C22" s="23" t="s">
        <v>51</v>
      </c>
      <c r="D22" s="24" t="s">
        <v>406</v>
      </c>
      <c r="E22" s="22">
        <v>1.7</v>
      </c>
      <c r="F22" s="23" t="s">
        <v>385</v>
      </c>
      <c r="G22" s="22" t="s">
        <v>383</v>
      </c>
    </row>
    <row r="23" s="12" customFormat="true" ht="26.1" customHeight="true" spans="1:7">
      <c r="A23" s="22">
        <f t="shared" si="1"/>
        <v>17</v>
      </c>
      <c r="B23" s="23" t="s">
        <v>197</v>
      </c>
      <c r="C23" s="23" t="s">
        <v>52</v>
      </c>
      <c r="D23" s="24" t="s">
        <v>407</v>
      </c>
      <c r="E23" s="31">
        <v>2.2</v>
      </c>
      <c r="F23" s="23" t="s">
        <v>385</v>
      </c>
      <c r="G23" s="22" t="s">
        <v>383</v>
      </c>
    </row>
    <row r="24" s="12" customFormat="true" ht="36" customHeight="true" spans="1:7">
      <c r="A24" s="22">
        <f t="shared" si="1"/>
        <v>18</v>
      </c>
      <c r="B24" s="23" t="s">
        <v>197</v>
      </c>
      <c r="C24" s="23" t="s">
        <v>53</v>
      </c>
      <c r="D24" s="24" t="s">
        <v>408</v>
      </c>
      <c r="E24" s="31">
        <v>2</v>
      </c>
      <c r="F24" s="23" t="s">
        <v>385</v>
      </c>
      <c r="G24" s="22" t="s">
        <v>383</v>
      </c>
    </row>
    <row r="25" s="12" customFormat="true" ht="26.1" customHeight="true" spans="1:7">
      <c r="A25" s="22">
        <f t="shared" si="1"/>
        <v>19</v>
      </c>
      <c r="B25" s="23" t="s">
        <v>197</v>
      </c>
      <c r="C25" s="23" t="s">
        <v>53</v>
      </c>
      <c r="D25" s="24" t="s">
        <v>409</v>
      </c>
      <c r="E25" s="31">
        <v>4.857</v>
      </c>
      <c r="F25" s="23" t="s">
        <v>385</v>
      </c>
      <c r="G25" s="32" t="s">
        <v>378</v>
      </c>
    </row>
    <row r="26" s="12" customFormat="true" ht="38.4" customHeight="true" spans="1:7">
      <c r="A26" s="22">
        <f t="shared" si="1"/>
        <v>20</v>
      </c>
      <c r="B26" s="23" t="s">
        <v>197</v>
      </c>
      <c r="C26" s="23" t="s">
        <v>54</v>
      </c>
      <c r="D26" s="24" t="s">
        <v>410</v>
      </c>
      <c r="E26" s="31">
        <v>7.2</v>
      </c>
      <c r="F26" s="23" t="s">
        <v>385</v>
      </c>
      <c r="G26" s="32" t="s">
        <v>411</v>
      </c>
    </row>
    <row r="27" s="12" customFormat="true" ht="26.1" customHeight="true" spans="1:7">
      <c r="A27" s="22">
        <f t="shared" si="1"/>
        <v>21</v>
      </c>
      <c r="B27" s="23" t="s">
        <v>197</v>
      </c>
      <c r="C27" s="23" t="s">
        <v>57</v>
      </c>
      <c r="D27" s="24" t="s">
        <v>412</v>
      </c>
      <c r="E27" s="31">
        <v>5.8</v>
      </c>
      <c r="F27" s="23" t="s">
        <v>385</v>
      </c>
      <c r="G27" s="33" t="s">
        <v>383</v>
      </c>
    </row>
    <row r="28" ht="26.1" customHeight="true" spans="1:7">
      <c r="A28" s="22">
        <f t="shared" si="1"/>
        <v>22</v>
      </c>
      <c r="B28" s="23" t="s">
        <v>197</v>
      </c>
      <c r="C28" s="23" t="s">
        <v>57</v>
      </c>
      <c r="D28" s="24" t="s">
        <v>413</v>
      </c>
      <c r="E28" s="34">
        <v>1.1653</v>
      </c>
      <c r="F28" s="23" t="s">
        <v>378</v>
      </c>
      <c r="G28" s="23" t="s">
        <v>378</v>
      </c>
    </row>
    <row r="29" ht="26.1" customHeight="true" spans="1:7">
      <c r="A29" s="22">
        <f t="shared" si="1"/>
        <v>23</v>
      </c>
      <c r="B29" s="23" t="s">
        <v>250</v>
      </c>
      <c r="C29" s="23" t="s">
        <v>152</v>
      </c>
      <c r="D29" s="24" t="s">
        <v>414</v>
      </c>
      <c r="E29" s="31">
        <v>1.16</v>
      </c>
      <c r="F29" s="23" t="s">
        <v>385</v>
      </c>
      <c r="G29" s="23" t="s">
        <v>383</v>
      </c>
    </row>
    <row r="30" ht="36.6" customHeight="true" spans="1:7">
      <c r="A30" s="22">
        <f t="shared" si="1"/>
        <v>24</v>
      </c>
      <c r="B30" s="23" t="s">
        <v>250</v>
      </c>
      <c r="C30" s="23" t="s">
        <v>152</v>
      </c>
      <c r="D30" s="24" t="s">
        <v>415</v>
      </c>
      <c r="E30" s="31">
        <v>7</v>
      </c>
      <c r="F30" s="23" t="s">
        <v>416</v>
      </c>
      <c r="G30" s="32" t="s">
        <v>417</v>
      </c>
    </row>
    <row r="31" ht="26.1" customHeight="true" spans="1:7">
      <c r="A31" s="22">
        <f t="shared" si="1"/>
        <v>25</v>
      </c>
      <c r="B31" s="23" t="s">
        <v>250</v>
      </c>
      <c r="C31" s="23" t="s">
        <v>63</v>
      </c>
      <c r="D31" s="24" t="s">
        <v>418</v>
      </c>
      <c r="E31" s="31">
        <v>16</v>
      </c>
      <c r="F31" s="23" t="s">
        <v>385</v>
      </c>
      <c r="G31" s="33" t="s">
        <v>383</v>
      </c>
    </row>
    <row r="32" ht="26.1" customHeight="true" spans="1:7">
      <c r="A32" s="22">
        <f t="shared" si="1"/>
        <v>26</v>
      </c>
      <c r="B32" s="23" t="s">
        <v>250</v>
      </c>
      <c r="C32" s="23" t="s">
        <v>64</v>
      </c>
      <c r="D32" s="24" t="s">
        <v>419</v>
      </c>
      <c r="E32" s="31">
        <v>9.1</v>
      </c>
      <c r="F32" s="23" t="s">
        <v>385</v>
      </c>
      <c r="G32" s="32" t="s">
        <v>420</v>
      </c>
    </row>
    <row r="33" ht="37.8" customHeight="true" spans="1:7">
      <c r="A33" s="22">
        <f t="shared" si="1"/>
        <v>27</v>
      </c>
      <c r="B33" s="23" t="s">
        <v>250</v>
      </c>
      <c r="C33" s="23" t="s">
        <v>64</v>
      </c>
      <c r="D33" s="24" t="s">
        <v>421</v>
      </c>
      <c r="E33" s="31">
        <v>2.5</v>
      </c>
      <c r="F33" s="23" t="s">
        <v>416</v>
      </c>
      <c r="G33" s="32" t="s">
        <v>422</v>
      </c>
    </row>
    <row r="34" ht="26.1" customHeight="true" spans="1:7">
      <c r="A34" s="22">
        <f t="shared" si="1"/>
        <v>28</v>
      </c>
      <c r="B34" s="23" t="s">
        <v>250</v>
      </c>
      <c r="C34" s="23" t="s">
        <v>67</v>
      </c>
      <c r="D34" s="24" t="s">
        <v>423</v>
      </c>
      <c r="E34" s="31">
        <v>8</v>
      </c>
      <c r="F34" s="23" t="s">
        <v>385</v>
      </c>
      <c r="G34" s="23" t="s">
        <v>424</v>
      </c>
    </row>
    <row r="35" ht="36" customHeight="true" spans="1:7">
      <c r="A35" s="22">
        <f t="shared" si="1"/>
        <v>29</v>
      </c>
      <c r="B35" s="23" t="s">
        <v>262</v>
      </c>
      <c r="C35" s="23" t="s">
        <v>152</v>
      </c>
      <c r="D35" s="24" t="s">
        <v>425</v>
      </c>
      <c r="E35" s="34">
        <v>7.8115</v>
      </c>
      <c r="F35" s="23" t="s">
        <v>426</v>
      </c>
      <c r="G35" s="23" t="s">
        <v>426</v>
      </c>
    </row>
    <row r="36" ht="30" customHeight="true" spans="1:7">
      <c r="A36" s="22">
        <f t="shared" si="1"/>
        <v>30</v>
      </c>
      <c r="B36" s="23" t="s">
        <v>262</v>
      </c>
      <c r="C36" s="23" t="s">
        <v>79</v>
      </c>
      <c r="D36" s="24" t="s">
        <v>427</v>
      </c>
      <c r="E36" s="31">
        <v>4.7215</v>
      </c>
      <c r="F36" s="23" t="s">
        <v>385</v>
      </c>
      <c r="G36" s="23" t="s">
        <v>428</v>
      </c>
    </row>
    <row r="37" ht="30" customHeight="true" spans="1:7">
      <c r="A37" s="22">
        <f t="shared" si="1"/>
        <v>31</v>
      </c>
      <c r="B37" s="23" t="s">
        <v>262</v>
      </c>
      <c r="C37" s="23" t="s">
        <v>80</v>
      </c>
      <c r="D37" s="24" t="s">
        <v>429</v>
      </c>
      <c r="E37" s="31">
        <v>8.57</v>
      </c>
      <c r="F37" s="23" t="s">
        <v>378</v>
      </c>
      <c r="G37" s="23" t="s">
        <v>430</v>
      </c>
    </row>
    <row r="38" ht="30" customHeight="true" spans="1:7">
      <c r="A38" s="22">
        <f t="shared" si="1"/>
        <v>32</v>
      </c>
      <c r="B38" s="23" t="s">
        <v>262</v>
      </c>
      <c r="C38" s="23" t="s">
        <v>81</v>
      </c>
      <c r="D38" s="24" t="s">
        <v>431</v>
      </c>
      <c r="E38" s="31">
        <v>32.2069</v>
      </c>
      <c r="F38" s="23" t="s">
        <v>385</v>
      </c>
      <c r="G38" s="23" t="s">
        <v>428</v>
      </c>
    </row>
    <row r="39" ht="30" customHeight="true" spans="1:7">
      <c r="A39" s="22">
        <f t="shared" si="1"/>
        <v>33</v>
      </c>
      <c r="B39" s="23" t="s">
        <v>299</v>
      </c>
      <c r="C39" s="23" t="s">
        <v>152</v>
      </c>
      <c r="D39" s="24" t="s">
        <v>432</v>
      </c>
      <c r="E39" s="31">
        <v>6</v>
      </c>
      <c r="F39" s="23" t="s">
        <v>378</v>
      </c>
      <c r="G39" s="32" t="s">
        <v>433</v>
      </c>
    </row>
    <row r="40" ht="26.1" customHeight="true" spans="1:7">
      <c r="A40" s="22">
        <f t="shared" si="1"/>
        <v>34</v>
      </c>
      <c r="B40" s="23" t="s">
        <v>299</v>
      </c>
      <c r="C40" s="23" t="s">
        <v>152</v>
      </c>
      <c r="D40" s="24" t="s">
        <v>434</v>
      </c>
      <c r="E40" s="31">
        <v>3.4</v>
      </c>
      <c r="F40" s="23" t="s">
        <v>385</v>
      </c>
      <c r="G40" s="22" t="s">
        <v>383</v>
      </c>
    </row>
    <row r="41" ht="26.1" customHeight="true" spans="1:7">
      <c r="A41" s="22">
        <f t="shared" si="1"/>
        <v>35</v>
      </c>
      <c r="B41" s="23" t="s">
        <v>299</v>
      </c>
      <c r="C41" s="23" t="s">
        <v>152</v>
      </c>
      <c r="D41" s="24" t="s">
        <v>435</v>
      </c>
      <c r="E41" s="31">
        <v>7</v>
      </c>
      <c r="F41" s="23" t="s">
        <v>385</v>
      </c>
      <c r="G41" s="22" t="s">
        <v>383</v>
      </c>
    </row>
    <row r="42" ht="30" customHeight="true" spans="1:7">
      <c r="A42" s="22">
        <f t="shared" si="1"/>
        <v>36</v>
      </c>
      <c r="B42" s="23" t="s">
        <v>299</v>
      </c>
      <c r="C42" s="23" t="s">
        <v>109</v>
      </c>
      <c r="D42" s="24" t="s">
        <v>436</v>
      </c>
      <c r="E42" s="31">
        <v>3</v>
      </c>
      <c r="F42" s="23" t="s">
        <v>378</v>
      </c>
      <c r="G42" s="23" t="s">
        <v>437</v>
      </c>
    </row>
    <row r="43" ht="30" customHeight="true" spans="1:7">
      <c r="A43" s="22">
        <f t="shared" si="1"/>
        <v>37</v>
      </c>
      <c r="B43" s="23" t="s">
        <v>299</v>
      </c>
      <c r="C43" s="23" t="s">
        <v>109</v>
      </c>
      <c r="D43" s="24" t="s">
        <v>438</v>
      </c>
      <c r="E43" s="31">
        <v>13</v>
      </c>
      <c r="F43" s="23" t="s">
        <v>378</v>
      </c>
      <c r="G43" s="23" t="s">
        <v>437</v>
      </c>
    </row>
    <row r="44" ht="30" customHeight="true" spans="1:7">
      <c r="A44" s="22">
        <f t="shared" si="1"/>
        <v>38</v>
      </c>
      <c r="B44" s="23" t="s">
        <v>299</v>
      </c>
      <c r="C44" s="23" t="s">
        <v>109</v>
      </c>
      <c r="D44" s="24" t="s">
        <v>439</v>
      </c>
      <c r="E44" s="31">
        <v>2.51</v>
      </c>
      <c r="F44" s="23" t="s">
        <v>385</v>
      </c>
      <c r="G44" s="22" t="s">
        <v>383</v>
      </c>
    </row>
    <row r="45" ht="30" customHeight="true" spans="1:7">
      <c r="A45" s="22">
        <f t="shared" si="1"/>
        <v>39</v>
      </c>
      <c r="B45" s="23" t="s">
        <v>299</v>
      </c>
      <c r="C45" s="23" t="s">
        <v>111</v>
      </c>
      <c r="D45" s="24" t="s">
        <v>440</v>
      </c>
      <c r="E45" s="31">
        <v>10.5</v>
      </c>
      <c r="F45" s="23" t="s">
        <v>441</v>
      </c>
      <c r="G45" s="22" t="s">
        <v>383</v>
      </c>
    </row>
    <row r="46" ht="30" customHeight="true" spans="1:7">
      <c r="A46" s="22">
        <f t="shared" si="1"/>
        <v>40</v>
      </c>
      <c r="B46" s="23" t="s">
        <v>299</v>
      </c>
      <c r="C46" s="23" t="s">
        <v>111</v>
      </c>
      <c r="D46" s="24" t="s">
        <v>442</v>
      </c>
      <c r="E46" s="31">
        <v>1.1</v>
      </c>
      <c r="F46" s="23" t="s">
        <v>385</v>
      </c>
      <c r="G46" s="23" t="s">
        <v>383</v>
      </c>
    </row>
    <row r="47" ht="26.1" customHeight="true" spans="1:7">
      <c r="A47" s="22">
        <f t="shared" si="1"/>
        <v>41</v>
      </c>
      <c r="B47" s="23" t="s">
        <v>299</v>
      </c>
      <c r="C47" s="23" t="s">
        <v>111</v>
      </c>
      <c r="D47" s="24" t="s">
        <v>443</v>
      </c>
      <c r="E47" s="31">
        <v>1</v>
      </c>
      <c r="F47" s="23" t="s">
        <v>385</v>
      </c>
      <c r="G47" s="32" t="s">
        <v>420</v>
      </c>
    </row>
    <row r="48" ht="26.1" customHeight="true" spans="1:7">
      <c r="A48" s="22">
        <f t="shared" si="1"/>
        <v>42</v>
      </c>
      <c r="B48" s="23" t="s">
        <v>299</v>
      </c>
      <c r="C48" s="23" t="s">
        <v>111</v>
      </c>
      <c r="D48" s="24" t="s">
        <v>444</v>
      </c>
      <c r="E48" s="31">
        <v>5</v>
      </c>
      <c r="F48" s="23" t="s">
        <v>385</v>
      </c>
      <c r="G48" s="32" t="s">
        <v>420</v>
      </c>
    </row>
    <row r="49" ht="26.1" customHeight="true" spans="1:7">
      <c r="A49" s="22">
        <f t="shared" si="1"/>
        <v>43</v>
      </c>
      <c r="B49" s="23" t="s">
        <v>299</v>
      </c>
      <c r="C49" s="23" t="s">
        <v>112</v>
      </c>
      <c r="D49" s="24" t="s">
        <v>445</v>
      </c>
      <c r="E49" s="31">
        <v>6.3</v>
      </c>
      <c r="F49" s="23" t="s">
        <v>378</v>
      </c>
      <c r="G49" s="23" t="s">
        <v>383</v>
      </c>
    </row>
    <row r="50" ht="30" customHeight="true" spans="1:7">
      <c r="A50" s="22">
        <f t="shared" si="1"/>
        <v>44</v>
      </c>
      <c r="B50" s="23" t="s">
        <v>220</v>
      </c>
      <c r="C50" s="23" t="s">
        <v>152</v>
      </c>
      <c r="D50" s="24" t="s">
        <v>446</v>
      </c>
      <c r="E50" s="31">
        <v>1.61</v>
      </c>
      <c r="F50" s="23" t="s">
        <v>416</v>
      </c>
      <c r="G50" s="32" t="s">
        <v>420</v>
      </c>
    </row>
    <row r="51" ht="30" customHeight="true" spans="1:7">
      <c r="A51" s="22">
        <f t="shared" si="1"/>
        <v>45</v>
      </c>
      <c r="B51" s="23" t="s">
        <v>220</v>
      </c>
      <c r="C51" s="23" t="s">
        <v>116</v>
      </c>
      <c r="D51" s="24" t="s">
        <v>447</v>
      </c>
      <c r="E51" s="31">
        <v>3</v>
      </c>
      <c r="F51" s="23" t="s">
        <v>378</v>
      </c>
      <c r="G51" s="23" t="s">
        <v>430</v>
      </c>
    </row>
    <row r="52" ht="30" customHeight="true" spans="1:7">
      <c r="A52" s="22">
        <f t="shared" si="1"/>
        <v>46</v>
      </c>
      <c r="B52" s="23" t="s">
        <v>220</v>
      </c>
      <c r="C52" s="23" t="s">
        <v>116</v>
      </c>
      <c r="D52" s="24" t="s">
        <v>448</v>
      </c>
      <c r="E52" s="31">
        <v>7</v>
      </c>
      <c r="F52" s="23" t="s">
        <v>378</v>
      </c>
      <c r="G52" s="23" t="s">
        <v>386</v>
      </c>
    </row>
    <row r="53" ht="30" customHeight="true" spans="1:7">
      <c r="A53" s="22">
        <f t="shared" si="1"/>
        <v>47</v>
      </c>
      <c r="B53" s="23" t="s">
        <v>220</v>
      </c>
      <c r="C53" s="23" t="s">
        <v>116</v>
      </c>
      <c r="D53" s="24" t="s">
        <v>449</v>
      </c>
      <c r="E53" s="31">
        <v>5</v>
      </c>
      <c r="F53" s="23" t="s">
        <v>385</v>
      </c>
      <c r="G53" s="23" t="s">
        <v>383</v>
      </c>
    </row>
    <row r="54" ht="30" customHeight="true" spans="1:7">
      <c r="A54" s="22">
        <f t="shared" si="1"/>
        <v>48</v>
      </c>
      <c r="B54" s="23" t="s">
        <v>220</v>
      </c>
      <c r="C54" s="23" t="s">
        <v>116</v>
      </c>
      <c r="D54" s="24" t="s">
        <v>450</v>
      </c>
      <c r="E54" s="31">
        <v>4.2</v>
      </c>
      <c r="F54" s="23" t="s">
        <v>385</v>
      </c>
      <c r="G54" s="23" t="s">
        <v>383</v>
      </c>
    </row>
    <row r="55" ht="30" customHeight="true" spans="1:7">
      <c r="A55" s="22">
        <f t="shared" si="1"/>
        <v>49</v>
      </c>
      <c r="B55" s="23" t="s">
        <v>220</v>
      </c>
      <c r="C55" s="23" t="s">
        <v>117</v>
      </c>
      <c r="D55" s="24" t="s">
        <v>451</v>
      </c>
      <c r="E55" s="31">
        <v>3</v>
      </c>
      <c r="F55" s="23" t="s">
        <v>385</v>
      </c>
      <c r="G55" s="23" t="s">
        <v>430</v>
      </c>
    </row>
    <row r="56" ht="30" customHeight="true" spans="1:7">
      <c r="A56" s="25">
        <f t="shared" si="1"/>
        <v>50</v>
      </c>
      <c r="B56" s="26" t="s">
        <v>220</v>
      </c>
      <c r="C56" s="26" t="s">
        <v>120</v>
      </c>
      <c r="D56" s="24" t="s">
        <v>452</v>
      </c>
      <c r="E56" s="31">
        <v>12.22</v>
      </c>
      <c r="F56" s="23" t="s">
        <v>378</v>
      </c>
      <c r="G56" s="23" t="s">
        <v>437</v>
      </c>
    </row>
    <row r="57" ht="30" customHeight="true" spans="1:7">
      <c r="A57" s="29"/>
      <c r="B57" s="29"/>
      <c r="C57" s="29"/>
      <c r="D57" s="24" t="s">
        <v>453</v>
      </c>
      <c r="E57" s="31">
        <v>1</v>
      </c>
      <c r="F57" s="23" t="s">
        <v>454</v>
      </c>
      <c r="G57" s="23" t="s">
        <v>455</v>
      </c>
    </row>
    <row r="58" ht="30" customHeight="true" spans="1:7">
      <c r="A58" s="22">
        <f>A56+1</f>
        <v>51</v>
      </c>
      <c r="B58" s="23" t="s">
        <v>220</v>
      </c>
      <c r="C58" s="23" t="s">
        <v>119</v>
      </c>
      <c r="D58" s="24" t="s">
        <v>456</v>
      </c>
      <c r="E58" s="31">
        <v>5.9</v>
      </c>
      <c r="F58" s="23" t="s">
        <v>457</v>
      </c>
      <c r="G58" s="23" t="s">
        <v>437</v>
      </c>
    </row>
    <row r="59" ht="30" customHeight="true" spans="1:7">
      <c r="A59" s="22">
        <f t="shared" ref="A59:A123" si="2">A58+1</f>
        <v>52</v>
      </c>
      <c r="B59" s="23" t="s">
        <v>18</v>
      </c>
      <c r="C59" s="23" t="s">
        <v>458</v>
      </c>
      <c r="D59" s="24" t="s">
        <v>459</v>
      </c>
      <c r="E59" s="22">
        <v>5.65</v>
      </c>
      <c r="F59" s="23" t="s">
        <v>378</v>
      </c>
      <c r="G59" s="23" t="s">
        <v>378</v>
      </c>
    </row>
    <row r="60" ht="42" customHeight="true" spans="1:7">
      <c r="A60" s="22">
        <f t="shared" si="2"/>
        <v>53</v>
      </c>
      <c r="B60" s="23" t="s">
        <v>18</v>
      </c>
      <c r="C60" s="23" t="s">
        <v>458</v>
      </c>
      <c r="D60" s="24" t="s">
        <v>460</v>
      </c>
      <c r="E60" s="22">
        <v>37</v>
      </c>
      <c r="F60" s="23" t="s">
        <v>461</v>
      </c>
      <c r="G60" s="23" t="s">
        <v>424</v>
      </c>
    </row>
    <row r="61" s="13" customFormat="true" ht="26.1" customHeight="true" spans="1:7">
      <c r="A61" s="20" t="s">
        <v>30</v>
      </c>
      <c r="B61" s="20"/>
      <c r="C61" s="20"/>
      <c r="D61" s="21" t="s">
        <v>462</v>
      </c>
      <c r="E61" s="35"/>
      <c r="F61" s="20"/>
      <c r="G61" s="20"/>
    </row>
    <row r="62" s="12" customFormat="true" ht="38.4" customHeight="true" spans="1:7">
      <c r="A62" s="22">
        <f>A60+1</f>
        <v>54</v>
      </c>
      <c r="B62" s="23" t="s">
        <v>376</v>
      </c>
      <c r="C62" s="23" t="s">
        <v>152</v>
      </c>
      <c r="D62" s="24" t="s">
        <v>463</v>
      </c>
      <c r="E62" s="31">
        <v>61.25</v>
      </c>
      <c r="F62" s="23" t="s">
        <v>385</v>
      </c>
      <c r="G62" s="23" t="s">
        <v>464</v>
      </c>
    </row>
    <row r="63" s="12" customFormat="true" ht="26.1" customHeight="true" spans="1:7">
      <c r="A63" s="22">
        <f t="shared" si="2"/>
        <v>55</v>
      </c>
      <c r="B63" s="23" t="s">
        <v>376</v>
      </c>
      <c r="C63" s="23" t="s">
        <v>24</v>
      </c>
      <c r="D63" s="24" t="s">
        <v>465</v>
      </c>
      <c r="E63" s="31">
        <v>42.36</v>
      </c>
      <c r="F63" s="23" t="s">
        <v>378</v>
      </c>
      <c r="G63" s="22" t="s">
        <v>437</v>
      </c>
    </row>
    <row r="64" s="12" customFormat="true" ht="26.1" customHeight="true" spans="1:7">
      <c r="A64" s="22">
        <f t="shared" si="2"/>
        <v>56</v>
      </c>
      <c r="B64" s="23" t="s">
        <v>376</v>
      </c>
      <c r="C64" s="23" t="s">
        <v>25</v>
      </c>
      <c r="D64" s="24" t="s">
        <v>466</v>
      </c>
      <c r="E64" s="31">
        <v>18</v>
      </c>
      <c r="F64" s="23" t="s">
        <v>385</v>
      </c>
      <c r="G64" s="23" t="s">
        <v>383</v>
      </c>
    </row>
    <row r="65" s="12" customFormat="true" ht="42" customHeight="true" spans="1:7">
      <c r="A65" s="22">
        <f t="shared" si="2"/>
        <v>57</v>
      </c>
      <c r="B65" s="23" t="s">
        <v>376</v>
      </c>
      <c r="C65" s="23" t="s">
        <v>27</v>
      </c>
      <c r="D65" s="24" t="s">
        <v>467</v>
      </c>
      <c r="E65" s="31">
        <v>15</v>
      </c>
      <c r="F65" s="23" t="s">
        <v>468</v>
      </c>
      <c r="G65" s="23" t="s">
        <v>469</v>
      </c>
    </row>
    <row r="66" s="12" customFormat="true" ht="30" customHeight="true" spans="1:7">
      <c r="A66" s="22">
        <f t="shared" si="2"/>
        <v>58</v>
      </c>
      <c r="B66" s="23" t="s">
        <v>376</v>
      </c>
      <c r="C66" s="23" t="s">
        <v>28</v>
      </c>
      <c r="D66" s="24" t="s">
        <v>470</v>
      </c>
      <c r="E66" s="31">
        <v>18.99</v>
      </c>
      <c r="F66" s="23" t="s">
        <v>378</v>
      </c>
      <c r="G66" s="23" t="s">
        <v>471</v>
      </c>
    </row>
    <row r="67" s="12" customFormat="true" ht="26.1" customHeight="true" spans="1:7">
      <c r="A67" s="22">
        <f t="shared" si="2"/>
        <v>59</v>
      </c>
      <c r="B67" s="23" t="s">
        <v>388</v>
      </c>
      <c r="C67" s="23" t="s">
        <v>41</v>
      </c>
      <c r="D67" s="24" t="s">
        <v>472</v>
      </c>
      <c r="E67" s="31">
        <v>37.32</v>
      </c>
      <c r="F67" s="23" t="s">
        <v>378</v>
      </c>
      <c r="G67" s="23" t="s">
        <v>473</v>
      </c>
    </row>
    <row r="68" s="12" customFormat="true" ht="26.1" customHeight="true" spans="1:7">
      <c r="A68" s="22">
        <f t="shared" si="2"/>
        <v>60</v>
      </c>
      <c r="B68" s="23" t="s">
        <v>197</v>
      </c>
      <c r="C68" s="23" t="s">
        <v>50</v>
      </c>
      <c r="D68" s="24" t="s">
        <v>474</v>
      </c>
      <c r="E68" s="31">
        <v>3</v>
      </c>
      <c r="F68" s="23" t="s">
        <v>385</v>
      </c>
      <c r="G68" s="23" t="s">
        <v>378</v>
      </c>
    </row>
    <row r="69" s="12" customFormat="true" ht="34.8" customHeight="true" spans="1:7">
      <c r="A69" s="22">
        <f t="shared" si="2"/>
        <v>61</v>
      </c>
      <c r="B69" s="23" t="s">
        <v>197</v>
      </c>
      <c r="C69" s="23" t="s">
        <v>50</v>
      </c>
      <c r="D69" s="24" t="s">
        <v>475</v>
      </c>
      <c r="E69" s="31">
        <v>5</v>
      </c>
      <c r="F69" s="23" t="s">
        <v>476</v>
      </c>
      <c r="G69" s="23" t="s">
        <v>477</v>
      </c>
    </row>
    <row r="70" ht="30" customHeight="true" spans="1:7">
      <c r="A70" s="22">
        <f t="shared" si="2"/>
        <v>62</v>
      </c>
      <c r="B70" s="23" t="s">
        <v>197</v>
      </c>
      <c r="C70" s="23" t="s">
        <v>50</v>
      </c>
      <c r="D70" s="24" t="s">
        <v>478</v>
      </c>
      <c r="E70" s="34">
        <v>10.3672</v>
      </c>
      <c r="F70" s="23" t="s">
        <v>378</v>
      </c>
      <c r="G70" s="32" t="s">
        <v>479</v>
      </c>
    </row>
    <row r="71" s="12" customFormat="true" ht="26.1" customHeight="true" spans="1:7">
      <c r="A71" s="22">
        <f t="shared" si="2"/>
        <v>63</v>
      </c>
      <c r="B71" s="23" t="s">
        <v>197</v>
      </c>
      <c r="C71" s="23" t="s">
        <v>51</v>
      </c>
      <c r="D71" s="24" t="s">
        <v>480</v>
      </c>
      <c r="E71" s="31">
        <v>5.9</v>
      </c>
      <c r="F71" s="23" t="s">
        <v>481</v>
      </c>
      <c r="G71" s="23" t="s">
        <v>482</v>
      </c>
    </row>
    <row r="72" s="12" customFormat="true" ht="26.1" customHeight="true" spans="1:7">
      <c r="A72" s="22">
        <f t="shared" si="2"/>
        <v>64</v>
      </c>
      <c r="B72" s="23" t="s">
        <v>197</v>
      </c>
      <c r="C72" s="23" t="s">
        <v>51</v>
      </c>
      <c r="D72" s="24" t="s">
        <v>483</v>
      </c>
      <c r="E72" s="31">
        <v>2.5</v>
      </c>
      <c r="F72" s="23" t="s">
        <v>385</v>
      </c>
      <c r="G72" s="32" t="s">
        <v>437</v>
      </c>
    </row>
    <row r="73" s="12" customFormat="true" ht="26.1" customHeight="true" spans="1:7">
      <c r="A73" s="22">
        <f t="shared" si="2"/>
        <v>65</v>
      </c>
      <c r="B73" s="23" t="s">
        <v>197</v>
      </c>
      <c r="C73" s="23" t="s">
        <v>51</v>
      </c>
      <c r="D73" s="24" t="s">
        <v>484</v>
      </c>
      <c r="E73" s="31">
        <v>3.3</v>
      </c>
      <c r="F73" s="23" t="s">
        <v>385</v>
      </c>
      <c r="G73" s="22" t="s">
        <v>383</v>
      </c>
    </row>
    <row r="74" ht="26.1" customHeight="true" spans="1:7">
      <c r="A74" s="22">
        <f t="shared" si="2"/>
        <v>66</v>
      </c>
      <c r="B74" s="23" t="s">
        <v>197</v>
      </c>
      <c r="C74" s="23" t="s">
        <v>51</v>
      </c>
      <c r="D74" s="24" t="s">
        <v>485</v>
      </c>
      <c r="E74" s="34">
        <v>15.0586</v>
      </c>
      <c r="F74" s="23" t="s">
        <v>386</v>
      </c>
      <c r="G74" s="22" t="s">
        <v>383</v>
      </c>
    </row>
    <row r="75" ht="26.1" customHeight="true" spans="1:7">
      <c r="A75" s="22">
        <f t="shared" si="2"/>
        <v>67</v>
      </c>
      <c r="B75" s="23" t="s">
        <v>197</v>
      </c>
      <c r="C75" s="23" t="s">
        <v>51</v>
      </c>
      <c r="D75" s="24" t="s">
        <v>486</v>
      </c>
      <c r="E75" s="34">
        <v>17.35</v>
      </c>
      <c r="F75" s="23" t="s">
        <v>487</v>
      </c>
      <c r="G75" s="23" t="s">
        <v>482</v>
      </c>
    </row>
    <row r="76" s="12" customFormat="true" ht="26.1" customHeight="true" spans="1:7">
      <c r="A76" s="22">
        <f t="shared" si="2"/>
        <v>68</v>
      </c>
      <c r="B76" s="23" t="s">
        <v>197</v>
      </c>
      <c r="C76" s="23" t="s">
        <v>52</v>
      </c>
      <c r="D76" s="24" t="s">
        <v>488</v>
      </c>
      <c r="E76" s="31">
        <v>10</v>
      </c>
      <c r="F76" s="23" t="s">
        <v>378</v>
      </c>
      <c r="G76" s="23" t="s">
        <v>424</v>
      </c>
    </row>
    <row r="77" s="12" customFormat="true" ht="26.1" customHeight="true" spans="1:7">
      <c r="A77" s="22">
        <f t="shared" si="2"/>
        <v>69</v>
      </c>
      <c r="B77" s="23" t="s">
        <v>197</v>
      </c>
      <c r="C77" s="23" t="s">
        <v>55</v>
      </c>
      <c r="D77" s="24" t="s">
        <v>489</v>
      </c>
      <c r="E77" s="31">
        <v>5.9632</v>
      </c>
      <c r="F77" s="23" t="s">
        <v>385</v>
      </c>
      <c r="G77" s="23" t="s">
        <v>490</v>
      </c>
    </row>
    <row r="78" ht="26.1" customHeight="true" spans="1:7">
      <c r="A78" s="22">
        <f t="shared" si="2"/>
        <v>70</v>
      </c>
      <c r="B78" s="23" t="s">
        <v>197</v>
      </c>
      <c r="C78" s="23" t="s">
        <v>54</v>
      </c>
      <c r="D78" s="24" t="s">
        <v>491</v>
      </c>
      <c r="E78" s="22">
        <v>2.57</v>
      </c>
      <c r="F78" s="23" t="s">
        <v>378</v>
      </c>
      <c r="G78" s="23" t="s">
        <v>430</v>
      </c>
    </row>
    <row r="79" s="12" customFormat="true" ht="26.1" customHeight="true" spans="1:7">
      <c r="A79" s="22">
        <f t="shared" si="2"/>
        <v>71</v>
      </c>
      <c r="B79" s="23" t="s">
        <v>197</v>
      </c>
      <c r="C79" s="23" t="s">
        <v>57</v>
      </c>
      <c r="D79" s="24" t="s">
        <v>492</v>
      </c>
      <c r="E79" s="31">
        <v>30.8</v>
      </c>
      <c r="F79" s="23" t="s">
        <v>385</v>
      </c>
      <c r="G79" s="22" t="s">
        <v>383</v>
      </c>
    </row>
    <row r="80" s="12" customFormat="true" ht="37.8" customHeight="true" spans="1:7">
      <c r="A80" s="22">
        <f t="shared" si="2"/>
        <v>72</v>
      </c>
      <c r="B80" s="23" t="s">
        <v>241</v>
      </c>
      <c r="C80" s="23" t="s">
        <v>152</v>
      </c>
      <c r="D80" s="24" t="s">
        <v>493</v>
      </c>
      <c r="E80" s="31">
        <v>16.2</v>
      </c>
      <c r="F80" s="23" t="s">
        <v>378</v>
      </c>
      <c r="G80" s="23" t="s">
        <v>428</v>
      </c>
    </row>
    <row r="81" s="12" customFormat="true" ht="31.2" customHeight="true" spans="1:7">
      <c r="A81" s="22">
        <f t="shared" si="2"/>
        <v>73</v>
      </c>
      <c r="B81" s="23" t="s">
        <v>241</v>
      </c>
      <c r="C81" s="23" t="s">
        <v>74</v>
      </c>
      <c r="D81" s="24" t="s">
        <v>494</v>
      </c>
      <c r="E81" s="31">
        <v>55</v>
      </c>
      <c r="F81" s="23" t="s">
        <v>476</v>
      </c>
      <c r="G81" s="23" t="s">
        <v>424</v>
      </c>
    </row>
    <row r="82" s="12" customFormat="true" ht="26.1" customHeight="true" spans="1:7">
      <c r="A82" s="22">
        <f t="shared" si="2"/>
        <v>74</v>
      </c>
      <c r="B82" s="23" t="s">
        <v>241</v>
      </c>
      <c r="C82" s="23" t="s">
        <v>74</v>
      </c>
      <c r="D82" s="24" t="s">
        <v>495</v>
      </c>
      <c r="E82" s="31">
        <v>12</v>
      </c>
      <c r="F82" s="23" t="s">
        <v>385</v>
      </c>
      <c r="G82" s="23" t="s">
        <v>496</v>
      </c>
    </row>
    <row r="83" s="12" customFormat="true" ht="36.9" customHeight="true" spans="1:7">
      <c r="A83" s="22">
        <f t="shared" si="2"/>
        <v>75</v>
      </c>
      <c r="B83" s="23" t="s">
        <v>250</v>
      </c>
      <c r="C83" s="23" t="s">
        <v>152</v>
      </c>
      <c r="D83" s="24" t="s">
        <v>497</v>
      </c>
      <c r="E83" s="31">
        <v>14</v>
      </c>
      <c r="F83" s="23" t="s">
        <v>498</v>
      </c>
      <c r="G83" s="23" t="s">
        <v>499</v>
      </c>
    </row>
    <row r="84" ht="30" customHeight="true" spans="1:7">
      <c r="A84" s="22">
        <f t="shared" si="2"/>
        <v>76</v>
      </c>
      <c r="B84" s="23" t="s">
        <v>250</v>
      </c>
      <c r="C84" s="23" t="s">
        <v>152</v>
      </c>
      <c r="D84" s="24" t="s">
        <v>500</v>
      </c>
      <c r="E84" s="31">
        <v>21.6</v>
      </c>
      <c r="F84" s="23" t="s">
        <v>426</v>
      </c>
      <c r="G84" s="32" t="s">
        <v>482</v>
      </c>
    </row>
    <row r="85" ht="30" customHeight="true" spans="1:7">
      <c r="A85" s="22">
        <f t="shared" si="2"/>
        <v>77</v>
      </c>
      <c r="B85" s="23" t="s">
        <v>250</v>
      </c>
      <c r="C85" s="23" t="s">
        <v>152</v>
      </c>
      <c r="D85" s="24" t="s">
        <v>501</v>
      </c>
      <c r="E85" s="31">
        <v>10</v>
      </c>
      <c r="F85" s="23" t="s">
        <v>385</v>
      </c>
      <c r="G85" s="23" t="s">
        <v>502</v>
      </c>
    </row>
    <row r="86" ht="30" customHeight="true" spans="1:7">
      <c r="A86" s="22">
        <f t="shared" si="2"/>
        <v>78</v>
      </c>
      <c r="B86" s="23" t="s">
        <v>250</v>
      </c>
      <c r="C86" s="23" t="s">
        <v>152</v>
      </c>
      <c r="D86" s="24" t="s">
        <v>503</v>
      </c>
      <c r="E86" s="31">
        <v>66.2</v>
      </c>
      <c r="F86" s="23" t="s">
        <v>504</v>
      </c>
      <c r="G86" s="23" t="s">
        <v>424</v>
      </c>
    </row>
    <row r="87" ht="26.1" customHeight="true" spans="1:7">
      <c r="A87" s="22">
        <f t="shared" si="2"/>
        <v>79</v>
      </c>
      <c r="B87" s="23" t="s">
        <v>250</v>
      </c>
      <c r="C87" s="23" t="s">
        <v>66</v>
      </c>
      <c r="D87" s="24" t="s">
        <v>505</v>
      </c>
      <c r="E87" s="31">
        <v>34.7</v>
      </c>
      <c r="F87" s="23" t="s">
        <v>487</v>
      </c>
      <c r="G87" s="23" t="s">
        <v>386</v>
      </c>
    </row>
    <row r="88" s="12" customFormat="true" ht="26.1" customHeight="true" spans="1:7">
      <c r="A88" s="22">
        <f t="shared" si="2"/>
        <v>80</v>
      </c>
      <c r="B88" s="23" t="s">
        <v>262</v>
      </c>
      <c r="C88" s="23" t="s">
        <v>152</v>
      </c>
      <c r="D88" s="24" t="s">
        <v>506</v>
      </c>
      <c r="E88" s="31">
        <v>171</v>
      </c>
      <c r="F88" s="23" t="s">
        <v>481</v>
      </c>
      <c r="G88" s="23" t="s">
        <v>507</v>
      </c>
    </row>
    <row r="89" ht="26.1" customHeight="true" spans="1:7">
      <c r="A89" s="22">
        <f t="shared" si="2"/>
        <v>81</v>
      </c>
      <c r="B89" s="23" t="s">
        <v>262</v>
      </c>
      <c r="C89" s="23" t="s">
        <v>152</v>
      </c>
      <c r="D89" s="24" t="s">
        <v>508</v>
      </c>
      <c r="E89" s="31">
        <v>50.9</v>
      </c>
      <c r="F89" s="23" t="s">
        <v>386</v>
      </c>
      <c r="G89" s="23" t="s">
        <v>437</v>
      </c>
    </row>
    <row r="90" ht="26.1" customHeight="true" spans="1:7">
      <c r="A90" s="22">
        <f t="shared" si="2"/>
        <v>82</v>
      </c>
      <c r="B90" s="23" t="s">
        <v>262</v>
      </c>
      <c r="C90" s="23" t="s">
        <v>80</v>
      </c>
      <c r="D90" s="24" t="s">
        <v>509</v>
      </c>
      <c r="E90" s="31">
        <v>18.8</v>
      </c>
      <c r="F90" s="23" t="s">
        <v>385</v>
      </c>
      <c r="G90" s="23" t="s">
        <v>378</v>
      </c>
    </row>
    <row r="91" ht="26.1" customHeight="true" spans="1:7">
      <c r="A91" s="22">
        <f t="shared" si="2"/>
        <v>83</v>
      </c>
      <c r="B91" s="23" t="s">
        <v>262</v>
      </c>
      <c r="C91" s="23" t="s">
        <v>80</v>
      </c>
      <c r="D91" s="24" t="s">
        <v>510</v>
      </c>
      <c r="E91" s="31">
        <v>26</v>
      </c>
      <c r="F91" s="23" t="s">
        <v>476</v>
      </c>
      <c r="G91" s="23" t="s">
        <v>424</v>
      </c>
    </row>
    <row r="92" ht="26.1" customHeight="true" spans="1:7">
      <c r="A92" s="22">
        <f t="shared" si="2"/>
        <v>84</v>
      </c>
      <c r="B92" s="23" t="s">
        <v>262</v>
      </c>
      <c r="C92" s="23" t="s">
        <v>80</v>
      </c>
      <c r="D92" s="24" t="s">
        <v>511</v>
      </c>
      <c r="E92" s="31">
        <v>16.2</v>
      </c>
      <c r="F92" s="23" t="s">
        <v>426</v>
      </c>
      <c r="G92" s="23" t="s">
        <v>424</v>
      </c>
    </row>
    <row r="93" ht="27.6" customHeight="true" spans="1:7">
      <c r="A93" s="22">
        <f t="shared" si="2"/>
        <v>85</v>
      </c>
      <c r="B93" s="23" t="s">
        <v>262</v>
      </c>
      <c r="C93" s="23" t="s">
        <v>82</v>
      </c>
      <c r="D93" s="24" t="s">
        <v>512</v>
      </c>
      <c r="E93" s="31">
        <v>38.7534</v>
      </c>
      <c r="F93" s="23" t="s">
        <v>385</v>
      </c>
      <c r="G93" s="23" t="s">
        <v>428</v>
      </c>
    </row>
    <row r="94" ht="26.1" customHeight="true" spans="1:7">
      <c r="A94" s="22">
        <f t="shared" si="2"/>
        <v>86</v>
      </c>
      <c r="B94" s="23" t="s">
        <v>262</v>
      </c>
      <c r="C94" s="23" t="s">
        <v>82</v>
      </c>
      <c r="D94" s="24" t="s">
        <v>513</v>
      </c>
      <c r="E94" s="31">
        <v>50.4</v>
      </c>
      <c r="F94" s="23" t="s">
        <v>426</v>
      </c>
      <c r="G94" s="23" t="s">
        <v>424</v>
      </c>
    </row>
    <row r="95" ht="30" customHeight="true" spans="1:7">
      <c r="A95" s="22">
        <f t="shared" si="2"/>
        <v>87</v>
      </c>
      <c r="B95" s="23" t="s">
        <v>262</v>
      </c>
      <c r="C95" s="23" t="s">
        <v>83</v>
      </c>
      <c r="D95" s="24" t="s">
        <v>514</v>
      </c>
      <c r="E95" s="31">
        <v>10.3</v>
      </c>
      <c r="F95" s="23" t="s">
        <v>378</v>
      </c>
      <c r="G95" s="23" t="s">
        <v>385</v>
      </c>
    </row>
    <row r="96" ht="30" customHeight="true" spans="1:7">
      <c r="A96" s="22">
        <f t="shared" si="2"/>
        <v>88</v>
      </c>
      <c r="B96" s="23" t="s">
        <v>262</v>
      </c>
      <c r="C96" s="23" t="s">
        <v>83</v>
      </c>
      <c r="D96" s="24" t="s">
        <v>515</v>
      </c>
      <c r="E96" s="31">
        <v>26</v>
      </c>
      <c r="F96" s="23" t="s">
        <v>378</v>
      </c>
      <c r="G96" s="23" t="s">
        <v>516</v>
      </c>
    </row>
    <row r="97" ht="26.1" customHeight="true" spans="1:7">
      <c r="A97" s="22">
        <f t="shared" si="2"/>
        <v>89</v>
      </c>
      <c r="B97" s="23" t="s">
        <v>276</v>
      </c>
      <c r="C97" s="23" t="s">
        <v>89</v>
      </c>
      <c r="D97" s="24" t="s">
        <v>517</v>
      </c>
      <c r="E97" s="31">
        <v>0.8</v>
      </c>
      <c r="F97" s="23" t="s">
        <v>385</v>
      </c>
      <c r="G97" s="23" t="s">
        <v>437</v>
      </c>
    </row>
    <row r="98" ht="26.1" customHeight="true" spans="1:7">
      <c r="A98" s="22">
        <f t="shared" si="2"/>
        <v>90</v>
      </c>
      <c r="B98" s="23" t="s">
        <v>276</v>
      </c>
      <c r="C98" s="23" t="s">
        <v>90</v>
      </c>
      <c r="D98" s="24" t="s">
        <v>518</v>
      </c>
      <c r="E98" s="31">
        <v>9</v>
      </c>
      <c r="F98" s="23" t="s">
        <v>378</v>
      </c>
      <c r="G98" s="23" t="s">
        <v>424</v>
      </c>
    </row>
    <row r="99" ht="26.1" customHeight="true" spans="1:7">
      <c r="A99" s="22">
        <f t="shared" si="2"/>
        <v>91</v>
      </c>
      <c r="B99" s="23" t="s">
        <v>276</v>
      </c>
      <c r="C99" s="23" t="s">
        <v>91</v>
      </c>
      <c r="D99" s="24" t="s">
        <v>519</v>
      </c>
      <c r="E99" s="31">
        <v>20</v>
      </c>
      <c r="F99" s="23" t="s">
        <v>476</v>
      </c>
      <c r="G99" s="23" t="s">
        <v>424</v>
      </c>
    </row>
    <row r="100" ht="26.1" customHeight="true" spans="1:7">
      <c r="A100" s="22">
        <f t="shared" si="2"/>
        <v>92</v>
      </c>
      <c r="B100" s="23" t="s">
        <v>276</v>
      </c>
      <c r="C100" s="23" t="s">
        <v>94</v>
      </c>
      <c r="D100" s="24" t="s">
        <v>520</v>
      </c>
      <c r="E100" s="31">
        <v>16.4</v>
      </c>
      <c r="F100" s="23" t="s">
        <v>385</v>
      </c>
      <c r="G100" s="22" t="s">
        <v>424</v>
      </c>
    </row>
    <row r="101" ht="26.1" customHeight="true" spans="1:7">
      <c r="A101" s="22">
        <f t="shared" si="2"/>
        <v>93</v>
      </c>
      <c r="B101" s="23" t="s">
        <v>276</v>
      </c>
      <c r="C101" s="23" t="s">
        <v>94</v>
      </c>
      <c r="D101" s="24" t="s">
        <v>521</v>
      </c>
      <c r="E101" s="31">
        <v>3.5</v>
      </c>
      <c r="F101" s="23" t="s">
        <v>385</v>
      </c>
      <c r="G101" s="23" t="s">
        <v>405</v>
      </c>
    </row>
    <row r="102" ht="30" customHeight="true" spans="1:7">
      <c r="A102" s="22">
        <f t="shared" si="2"/>
        <v>94</v>
      </c>
      <c r="B102" s="23" t="s">
        <v>522</v>
      </c>
      <c r="C102" s="23" t="s">
        <v>152</v>
      </c>
      <c r="D102" s="24" t="s">
        <v>523</v>
      </c>
      <c r="E102" s="31">
        <v>2.8</v>
      </c>
      <c r="F102" s="23" t="s">
        <v>378</v>
      </c>
      <c r="G102" s="32" t="s">
        <v>428</v>
      </c>
    </row>
    <row r="103" ht="30" customHeight="true" spans="1:7">
      <c r="A103" s="22">
        <f t="shared" si="2"/>
        <v>95</v>
      </c>
      <c r="B103" s="23" t="s">
        <v>522</v>
      </c>
      <c r="C103" s="23" t="s">
        <v>152</v>
      </c>
      <c r="D103" s="24" t="s">
        <v>524</v>
      </c>
      <c r="E103" s="31">
        <v>15</v>
      </c>
      <c r="F103" s="23" t="s">
        <v>502</v>
      </c>
      <c r="G103" s="23" t="s">
        <v>482</v>
      </c>
    </row>
    <row r="104" ht="30" customHeight="true" spans="1:7">
      <c r="A104" s="22">
        <f t="shared" si="2"/>
        <v>96</v>
      </c>
      <c r="B104" s="23" t="s">
        <v>522</v>
      </c>
      <c r="C104" s="23" t="s">
        <v>103</v>
      </c>
      <c r="D104" s="24" t="s">
        <v>525</v>
      </c>
      <c r="E104" s="31">
        <v>18</v>
      </c>
      <c r="F104" s="23" t="s">
        <v>476</v>
      </c>
      <c r="G104" s="23" t="s">
        <v>526</v>
      </c>
    </row>
    <row r="105" ht="30" customHeight="true" spans="1:7">
      <c r="A105" s="22">
        <f t="shared" si="2"/>
        <v>97</v>
      </c>
      <c r="B105" s="23" t="s">
        <v>522</v>
      </c>
      <c r="C105" s="23" t="s">
        <v>103</v>
      </c>
      <c r="D105" s="24" t="s">
        <v>527</v>
      </c>
      <c r="E105" s="31">
        <v>7.6</v>
      </c>
      <c r="F105" s="23" t="s">
        <v>502</v>
      </c>
      <c r="G105" s="32" t="s">
        <v>528</v>
      </c>
    </row>
    <row r="106" ht="30" customHeight="true" spans="1:7">
      <c r="A106" s="22">
        <f t="shared" si="2"/>
        <v>98</v>
      </c>
      <c r="B106" s="23" t="s">
        <v>522</v>
      </c>
      <c r="C106" s="23" t="s">
        <v>104</v>
      </c>
      <c r="D106" s="24" t="s">
        <v>529</v>
      </c>
      <c r="E106" s="31">
        <v>15</v>
      </c>
      <c r="F106" s="23" t="s">
        <v>476</v>
      </c>
      <c r="G106" s="23" t="s">
        <v>424</v>
      </c>
    </row>
    <row r="107" ht="30" customHeight="true" spans="1:7">
      <c r="A107" s="22">
        <f t="shared" si="2"/>
        <v>99</v>
      </c>
      <c r="B107" s="23" t="s">
        <v>522</v>
      </c>
      <c r="C107" s="23" t="s">
        <v>104</v>
      </c>
      <c r="D107" s="24" t="s">
        <v>530</v>
      </c>
      <c r="E107" s="31">
        <v>2.5547</v>
      </c>
      <c r="F107" s="23" t="s">
        <v>385</v>
      </c>
      <c r="G107" s="23" t="s">
        <v>528</v>
      </c>
    </row>
    <row r="108" ht="30" customHeight="true" spans="1:7">
      <c r="A108" s="22">
        <f t="shared" si="2"/>
        <v>100</v>
      </c>
      <c r="B108" s="23" t="s">
        <v>522</v>
      </c>
      <c r="C108" s="23" t="s">
        <v>102</v>
      </c>
      <c r="D108" s="24" t="s">
        <v>531</v>
      </c>
      <c r="E108" s="31">
        <v>20</v>
      </c>
      <c r="F108" s="23" t="s">
        <v>476</v>
      </c>
      <c r="G108" s="23" t="s">
        <v>532</v>
      </c>
    </row>
    <row r="109" ht="30" customHeight="true" spans="1:7">
      <c r="A109" s="22">
        <f t="shared" si="2"/>
        <v>101</v>
      </c>
      <c r="B109" s="23" t="s">
        <v>220</v>
      </c>
      <c r="C109" s="23" t="s">
        <v>152</v>
      </c>
      <c r="D109" s="24" t="s">
        <v>533</v>
      </c>
      <c r="E109" s="31">
        <v>160</v>
      </c>
      <c r="F109" s="23" t="s">
        <v>534</v>
      </c>
      <c r="G109" s="23" t="s">
        <v>535</v>
      </c>
    </row>
    <row r="110" ht="30" customHeight="true" spans="1:7">
      <c r="A110" s="22">
        <f t="shared" si="2"/>
        <v>102</v>
      </c>
      <c r="B110" s="23" t="s">
        <v>220</v>
      </c>
      <c r="C110" s="23" t="s">
        <v>152</v>
      </c>
      <c r="D110" s="24" t="s">
        <v>536</v>
      </c>
      <c r="E110" s="31">
        <v>10.3</v>
      </c>
      <c r="F110" s="23" t="s">
        <v>385</v>
      </c>
      <c r="G110" s="23" t="s">
        <v>537</v>
      </c>
    </row>
    <row r="111" ht="30" customHeight="true" spans="1:7">
      <c r="A111" s="22">
        <f t="shared" si="2"/>
        <v>103</v>
      </c>
      <c r="B111" s="23" t="s">
        <v>220</v>
      </c>
      <c r="C111" s="23" t="s">
        <v>116</v>
      </c>
      <c r="D111" s="24" t="s">
        <v>538</v>
      </c>
      <c r="E111" s="31">
        <v>1.9</v>
      </c>
      <c r="F111" s="23" t="s">
        <v>378</v>
      </c>
      <c r="G111" s="32" t="s">
        <v>378</v>
      </c>
    </row>
    <row r="112" ht="30" customHeight="true" spans="1:7">
      <c r="A112" s="22">
        <f t="shared" si="2"/>
        <v>104</v>
      </c>
      <c r="B112" s="23" t="s">
        <v>220</v>
      </c>
      <c r="C112" s="23" t="s">
        <v>116</v>
      </c>
      <c r="D112" s="24" t="s">
        <v>539</v>
      </c>
      <c r="E112" s="31">
        <v>16.6</v>
      </c>
      <c r="F112" s="23" t="s">
        <v>540</v>
      </c>
      <c r="G112" s="23" t="s">
        <v>541</v>
      </c>
    </row>
    <row r="113" ht="30" customHeight="true" spans="1:7">
      <c r="A113" s="22">
        <f t="shared" si="2"/>
        <v>105</v>
      </c>
      <c r="B113" s="23" t="s">
        <v>220</v>
      </c>
      <c r="C113" s="23" t="s">
        <v>120</v>
      </c>
      <c r="D113" s="24" t="s">
        <v>542</v>
      </c>
      <c r="E113" s="31">
        <v>19.7786</v>
      </c>
      <c r="F113" s="23" t="s">
        <v>378</v>
      </c>
      <c r="G113" s="23" t="s">
        <v>430</v>
      </c>
    </row>
    <row r="114" ht="30" customHeight="true" spans="1:7">
      <c r="A114" s="22">
        <f t="shared" si="2"/>
        <v>106</v>
      </c>
      <c r="B114" s="23" t="s">
        <v>220</v>
      </c>
      <c r="C114" s="23" t="s">
        <v>120</v>
      </c>
      <c r="D114" s="24" t="s">
        <v>543</v>
      </c>
      <c r="E114" s="31">
        <v>4.3349</v>
      </c>
      <c r="F114" s="23" t="s">
        <v>378</v>
      </c>
      <c r="G114" s="23" t="s">
        <v>378</v>
      </c>
    </row>
    <row r="115" s="14" customFormat="true" ht="30" customHeight="true" spans="1:7">
      <c r="A115" s="22">
        <f t="shared" si="2"/>
        <v>107</v>
      </c>
      <c r="B115" s="23" t="s">
        <v>544</v>
      </c>
      <c r="C115" s="23" t="s">
        <v>152</v>
      </c>
      <c r="D115" s="24" t="s">
        <v>545</v>
      </c>
      <c r="E115" s="31">
        <v>8.5302</v>
      </c>
      <c r="F115" s="23" t="s">
        <v>378</v>
      </c>
      <c r="G115" s="23" t="s">
        <v>378</v>
      </c>
    </row>
    <row r="116" s="12" customFormat="true" ht="30" customHeight="true" spans="1:7">
      <c r="A116" s="22">
        <f t="shared" si="2"/>
        <v>108</v>
      </c>
      <c r="B116" s="23" t="s">
        <v>544</v>
      </c>
      <c r="C116" s="23" t="s">
        <v>152</v>
      </c>
      <c r="D116" s="24" t="s">
        <v>546</v>
      </c>
      <c r="E116" s="31">
        <v>80</v>
      </c>
      <c r="F116" s="23" t="s">
        <v>481</v>
      </c>
      <c r="G116" s="32" t="s">
        <v>482</v>
      </c>
    </row>
    <row r="117" ht="30" customHeight="true" spans="1:7">
      <c r="A117" s="22">
        <f t="shared" si="2"/>
        <v>109</v>
      </c>
      <c r="B117" s="23" t="s">
        <v>544</v>
      </c>
      <c r="C117" s="23" t="s">
        <v>128</v>
      </c>
      <c r="D117" s="24" t="s">
        <v>547</v>
      </c>
      <c r="E117" s="31">
        <v>8</v>
      </c>
      <c r="F117" s="23" t="s">
        <v>385</v>
      </c>
      <c r="G117" s="32" t="s">
        <v>548</v>
      </c>
    </row>
    <row r="118" ht="30" customHeight="true" spans="1:7">
      <c r="A118" s="22">
        <f t="shared" si="2"/>
        <v>110</v>
      </c>
      <c r="B118" s="23" t="s">
        <v>544</v>
      </c>
      <c r="C118" s="23" t="s">
        <v>130</v>
      </c>
      <c r="D118" s="24" t="s">
        <v>549</v>
      </c>
      <c r="E118" s="31">
        <v>15</v>
      </c>
      <c r="F118" s="23" t="s">
        <v>476</v>
      </c>
      <c r="G118" s="23" t="s">
        <v>526</v>
      </c>
    </row>
    <row r="119" ht="30" customHeight="true" spans="1:7">
      <c r="A119" s="22">
        <f t="shared" si="2"/>
        <v>111</v>
      </c>
      <c r="B119" s="23" t="s">
        <v>544</v>
      </c>
      <c r="C119" s="23" t="s">
        <v>133</v>
      </c>
      <c r="D119" s="24" t="s">
        <v>550</v>
      </c>
      <c r="E119" s="31">
        <v>17.4</v>
      </c>
      <c r="F119" s="23" t="s">
        <v>386</v>
      </c>
      <c r="G119" s="32" t="s">
        <v>551</v>
      </c>
    </row>
    <row r="120" ht="30" customHeight="true" spans="1:7">
      <c r="A120" s="22">
        <f t="shared" si="2"/>
        <v>112</v>
      </c>
      <c r="B120" s="23" t="s">
        <v>544</v>
      </c>
      <c r="C120" s="23" t="s">
        <v>134</v>
      </c>
      <c r="D120" s="24" t="s">
        <v>552</v>
      </c>
      <c r="E120" s="31">
        <v>20</v>
      </c>
      <c r="F120" s="23" t="s">
        <v>476</v>
      </c>
      <c r="G120" s="32" t="s">
        <v>424</v>
      </c>
    </row>
    <row r="121" ht="30" customHeight="true" spans="1:7">
      <c r="A121" s="22">
        <f t="shared" si="2"/>
        <v>113</v>
      </c>
      <c r="B121" s="23" t="s">
        <v>544</v>
      </c>
      <c r="C121" s="23" t="s">
        <v>134</v>
      </c>
      <c r="D121" s="24" t="s">
        <v>553</v>
      </c>
      <c r="E121" s="31">
        <v>12.57</v>
      </c>
      <c r="F121" s="23" t="s">
        <v>385</v>
      </c>
      <c r="G121" s="32" t="s">
        <v>437</v>
      </c>
    </row>
    <row r="122" ht="30" customHeight="true" spans="1:7">
      <c r="A122" s="22">
        <f t="shared" si="2"/>
        <v>114</v>
      </c>
      <c r="B122" s="23" t="s">
        <v>544</v>
      </c>
      <c r="C122" s="23" t="s">
        <v>135</v>
      </c>
      <c r="D122" s="24" t="s">
        <v>554</v>
      </c>
      <c r="E122" s="31">
        <v>28.66</v>
      </c>
      <c r="F122" s="23" t="s">
        <v>378</v>
      </c>
      <c r="G122" s="23" t="s">
        <v>555</v>
      </c>
    </row>
    <row r="123" ht="30" customHeight="true" spans="1:7">
      <c r="A123" s="22">
        <f t="shared" si="2"/>
        <v>115</v>
      </c>
      <c r="B123" s="23" t="s">
        <v>544</v>
      </c>
      <c r="C123" s="23" t="s">
        <v>129</v>
      </c>
      <c r="D123" s="24" t="s">
        <v>556</v>
      </c>
      <c r="E123" s="22">
        <v>10</v>
      </c>
      <c r="F123" s="23" t="s">
        <v>481</v>
      </c>
      <c r="G123" s="23" t="s">
        <v>557</v>
      </c>
    </row>
  </sheetData>
  <mergeCells count="8">
    <mergeCell ref="A1:C1"/>
    <mergeCell ref="A2:G2"/>
    <mergeCell ref="A13:A15"/>
    <mergeCell ref="A56:A57"/>
    <mergeCell ref="B13:B15"/>
    <mergeCell ref="B56:B57"/>
    <mergeCell ref="C13:C15"/>
    <mergeCell ref="C56:C57"/>
  </mergeCells>
  <printOptions horizontalCentered="true"/>
  <pageMargins left="0.708333333333333" right="0.708333333333333" top="0.747916666666667" bottom="0.747916666666667" header="0.314583333333333" footer="0.314583333333333"/>
  <pageSetup paperSize="9" scale="95" firstPageNumber="15" orientation="portrait" useFirstPageNumber="true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4.25"/>
  <cols>
    <col min="2" max="2" width="9.44166666666667" style="8" customWidth="true"/>
    <col min="3" max="3" width="11.6666666666667" customWidth="true"/>
  </cols>
  <sheetData>
    <row r="1" spans="1:12">
      <c r="A1" t="s">
        <v>558</v>
      </c>
      <c r="B1" s="8" t="s">
        <v>559</v>
      </c>
      <c r="C1" s="9" t="s">
        <v>560</v>
      </c>
      <c r="F1" t="s">
        <v>558</v>
      </c>
      <c r="G1" t="s">
        <v>561</v>
      </c>
      <c r="H1" t="s">
        <v>562</v>
      </c>
      <c r="I1" t="s">
        <v>563</v>
      </c>
      <c r="J1" t="s">
        <v>564</v>
      </c>
      <c r="K1" s="9" t="s">
        <v>565</v>
      </c>
      <c r="L1" s="9" t="s">
        <v>566</v>
      </c>
    </row>
    <row r="2" spans="1:12">
      <c r="A2" t="s">
        <v>74</v>
      </c>
      <c r="B2" s="8">
        <v>51392.08</v>
      </c>
      <c r="C2" s="10">
        <f>B2/10000</f>
        <v>5.139208</v>
      </c>
      <c r="F2" t="s">
        <v>126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54</v>
      </c>
      <c r="B3" s="8">
        <v>55675</v>
      </c>
      <c r="C3" s="10">
        <f t="shared" ref="C3:C66" si="0">B3/10000</f>
        <v>5.5675</v>
      </c>
      <c r="F3" t="s">
        <v>133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104</v>
      </c>
      <c r="B4" s="8">
        <v>64917</v>
      </c>
      <c r="C4" s="10">
        <f t="shared" si="0"/>
        <v>6.4917</v>
      </c>
      <c r="F4" t="s">
        <v>136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128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111</v>
      </c>
      <c r="B6" s="8">
        <v>51014.7</v>
      </c>
      <c r="C6" s="10">
        <f t="shared" si="0"/>
        <v>5.10147</v>
      </c>
      <c r="F6" t="s">
        <v>129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73</v>
      </c>
      <c r="B7" s="8">
        <v>69705.8</v>
      </c>
      <c r="C7" s="10">
        <f t="shared" si="0"/>
        <v>6.97058</v>
      </c>
      <c r="F7" t="s">
        <v>130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109</v>
      </c>
      <c r="B8" s="8">
        <v>56984</v>
      </c>
      <c r="C8" s="10">
        <f t="shared" si="0"/>
        <v>5.6984</v>
      </c>
      <c r="F8" t="s">
        <v>132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91</v>
      </c>
      <c r="B9" s="8">
        <v>37799</v>
      </c>
      <c r="C9" s="10">
        <f t="shared" si="0"/>
        <v>3.7799</v>
      </c>
      <c r="F9" t="s">
        <v>135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49</v>
      </c>
      <c r="B10" s="8">
        <v>6374.48</v>
      </c>
      <c r="C10" s="10">
        <f t="shared" si="0"/>
        <v>0.637448</v>
      </c>
      <c r="F10" t="s">
        <v>134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131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63</v>
      </c>
      <c r="B12" s="8">
        <v>48888</v>
      </c>
      <c r="C12" s="10">
        <f t="shared" si="0"/>
        <v>4.8888</v>
      </c>
      <c r="F12" t="s">
        <v>86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67</v>
      </c>
      <c r="B13" s="8">
        <v>57783.9768</v>
      </c>
      <c r="C13" s="10">
        <f t="shared" si="0"/>
        <v>5.77839768</v>
      </c>
      <c r="F13" t="s">
        <v>91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89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70</v>
      </c>
      <c r="B15" s="8">
        <v>99810</v>
      </c>
      <c r="C15" s="10">
        <f t="shared" si="0"/>
        <v>9.981</v>
      </c>
      <c r="F15" t="s">
        <v>87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117</v>
      </c>
      <c r="B16" s="8">
        <v>83101.58</v>
      </c>
      <c r="C16" s="10">
        <f t="shared" si="0"/>
        <v>8.310158</v>
      </c>
      <c r="F16" t="s">
        <v>90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66</v>
      </c>
      <c r="B17" s="8">
        <v>83367.2</v>
      </c>
      <c r="C17" s="10">
        <f t="shared" si="0"/>
        <v>8.33672</v>
      </c>
      <c r="F17" t="s">
        <v>96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60</v>
      </c>
      <c r="B18" s="8">
        <v>276530.46</v>
      </c>
      <c r="C18" s="10">
        <f t="shared" si="0"/>
        <v>27.653046</v>
      </c>
      <c r="F18" t="s">
        <v>94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28</v>
      </c>
      <c r="B19" s="8">
        <v>71701.5</v>
      </c>
      <c r="C19" s="10">
        <f t="shared" si="0"/>
        <v>7.17015</v>
      </c>
      <c r="F19" t="s">
        <v>95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102</v>
      </c>
      <c r="B20" s="8">
        <v>88516.6</v>
      </c>
      <c r="C20" s="10">
        <f t="shared" si="0"/>
        <v>8.85166</v>
      </c>
      <c r="F20" t="s">
        <v>92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116</v>
      </c>
      <c r="B21" s="8">
        <v>14980.5</v>
      </c>
      <c r="C21" s="10">
        <f t="shared" si="0"/>
        <v>1.49805</v>
      </c>
      <c r="F21" t="s">
        <v>93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89</v>
      </c>
      <c r="B22" s="8">
        <v>33252.74</v>
      </c>
      <c r="C22" s="10">
        <f t="shared" si="0"/>
        <v>3.325274</v>
      </c>
      <c r="F22" t="s">
        <v>114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87</v>
      </c>
      <c r="B23" s="8">
        <v>24581.48</v>
      </c>
      <c r="C23" s="10">
        <f t="shared" si="0"/>
        <v>2.458148</v>
      </c>
      <c r="F23" t="s">
        <v>117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133</v>
      </c>
      <c r="B24" s="8">
        <v>53879.57</v>
      </c>
      <c r="C24" s="10">
        <f t="shared" si="0"/>
        <v>5.387957</v>
      </c>
      <c r="F24" t="s">
        <v>116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136</v>
      </c>
      <c r="B25" s="8">
        <v>40023.71</v>
      </c>
      <c r="C25" s="10">
        <f t="shared" si="0"/>
        <v>4.002371</v>
      </c>
      <c r="F25" t="s">
        <v>120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105</v>
      </c>
      <c r="B26" s="8">
        <v>137987.2</v>
      </c>
      <c r="C26" s="10">
        <f t="shared" si="0"/>
        <v>13.79872</v>
      </c>
      <c r="F26" t="s">
        <v>118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100</v>
      </c>
      <c r="B27" s="8">
        <v>41755</v>
      </c>
      <c r="C27" s="10">
        <f t="shared" si="0"/>
        <v>4.1755</v>
      </c>
      <c r="F27" t="s">
        <v>115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80</v>
      </c>
      <c r="B28" s="8">
        <v>37800</v>
      </c>
      <c r="C28" s="10">
        <f t="shared" si="0"/>
        <v>3.78</v>
      </c>
      <c r="F28" t="s">
        <v>123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90</v>
      </c>
      <c r="B29" s="8">
        <v>62790</v>
      </c>
      <c r="C29" s="10">
        <f t="shared" si="0"/>
        <v>6.279</v>
      </c>
      <c r="F29" t="s">
        <v>119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50</v>
      </c>
      <c r="B30" s="8">
        <v>75750</v>
      </c>
      <c r="C30" s="10">
        <f t="shared" si="0"/>
        <v>7.575</v>
      </c>
      <c r="F30" t="s">
        <v>124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127</v>
      </c>
      <c r="B31" s="8">
        <v>32574</v>
      </c>
      <c r="C31" s="10">
        <f t="shared" si="0"/>
        <v>3.2574</v>
      </c>
      <c r="F31" t="s">
        <v>121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128</v>
      </c>
      <c r="B32" s="8">
        <v>16499.5</v>
      </c>
      <c r="C32" s="10">
        <f t="shared" si="0"/>
        <v>1.64995</v>
      </c>
      <c r="F32" t="s">
        <v>107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27</v>
      </c>
      <c r="B33" s="8">
        <v>130497.84</v>
      </c>
      <c r="C33" s="10">
        <f t="shared" si="0"/>
        <v>13.049784</v>
      </c>
      <c r="F33" t="s">
        <v>111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120</v>
      </c>
      <c r="B34" s="8">
        <v>70620.49</v>
      </c>
      <c r="C34" s="10">
        <f t="shared" si="0"/>
        <v>7.062049</v>
      </c>
      <c r="F34" t="s">
        <v>109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57</v>
      </c>
      <c r="B35" s="8">
        <v>7408.1795</v>
      </c>
      <c r="C35" s="10">
        <f t="shared" si="0"/>
        <v>0.74081795</v>
      </c>
      <c r="F35" t="s">
        <v>110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129</v>
      </c>
      <c r="B36" s="8">
        <v>42279.4</v>
      </c>
      <c r="C36" s="10">
        <f t="shared" si="0"/>
        <v>4.22794</v>
      </c>
      <c r="F36" t="s">
        <v>112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48</v>
      </c>
      <c r="B37" s="8">
        <v>26289.5</v>
      </c>
      <c r="C37" s="10">
        <f t="shared" si="0"/>
        <v>2.62895</v>
      </c>
      <c r="F37" t="s">
        <v>108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103</v>
      </c>
      <c r="B38" s="8">
        <v>56581.01</v>
      </c>
      <c r="C38" s="10">
        <f t="shared" si="0"/>
        <v>5.658101</v>
      </c>
      <c r="F38" t="s">
        <v>59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46</v>
      </c>
      <c r="B39" s="8">
        <v>48546.01</v>
      </c>
      <c r="C39" s="10">
        <f t="shared" si="0"/>
        <v>4.854601</v>
      </c>
      <c r="F39" t="s">
        <v>66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118</v>
      </c>
      <c r="B40" s="8">
        <v>14047</v>
      </c>
      <c r="C40" s="10">
        <f t="shared" si="0"/>
        <v>1.4047</v>
      </c>
      <c r="F40" t="s">
        <v>60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61</v>
      </c>
      <c r="B41" s="8">
        <v>10508.41</v>
      </c>
      <c r="C41" s="10">
        <f t="shared" si="0"/>
        <v>1.050841</v>
      </c>
      <c r="F41" t="s">
        <v>64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72</v>
      </c>
      <c r="B42" s="8">
        <v>59861.56</v>
      </c>
      <c r="C42" s="10">
        <f t="shared" si="0"/>
        <v>5.986156</v>
      </c>
      <c r="F42" t="s">
        <v>65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8">
        <v>970535</v>
      </c>
      <c r="C43" s="10">
        <f t="shared" si="0"/>
        <v>97.0535</v>
      </c>
      <c r="F43" t="s">
        <v>62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47</v>
      </c>
      <c r="B44" s="8">
        <v>115181</v>
      </c>
      <c r="C44" s="10">
        <f t="shared" si="0"/>
        <v>11.5181</v>
      </c>
      <c r="F44" t="s">
        <v>44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96</v>
      </c>
      <c r="B45" s="8">
        <v>87567</v>
      </c>
      <c r="C45" s="10">
        <f t="shared" si="0"/>
        <v>8.7567</v>
      </c>
      <c r="F45" t="s">
        <v>54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64</v>
      </c>
      <c r="B46" s="8">
        <v>18956.41</v>
      </c>
      <c r="C46" s="10">
        <f t="shared" si="0"/>
        <v>1.895641</v>
      </c>
      <c r="F46" t="s">
        <v>50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53</v>
      </c>
      <c r="B47" s="8">
        <v>148060.79</v>
      </c>
      <c r="C47" s="10">
        <f t="shared" si="0"/>
        <v>14.806079</v>
      </c>
      <c r="F47" t="s">
        <v>46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94</v>
      </c>
      <c r="B48" s="8">
        <v>24796</v>
      </c>
      <c r="C48" s="10">
        <f t="shared" si="0"/>
        <v>2.4796</v>
      </c>
      <c r="F48" t="s">
        <v>47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110</v>
      </c>
      <c r="B49" s="8">
        <v>41296</v>
      </c>
      <c r="C49" s="10">
        <f t="shared" si="0"/>
        <v>4.1296</v>
      </c>
      <c r="F49" t="s">
        <v>53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130</v>
      </c>
      <c r="B50" s="8">
        <v>59828.11</v>
      </c>
      <c r="C50" s="10">
        <f t="shared" si="0"/>
        <v>5.982811</v>
      </c>
      <c r="F50" t="s">
        <v>51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132</v>
      </c>
      <c r="B51" s="8">
        <v>50448.95</v>
      </c>
      <c r="C51" s="10">
        <f t="shared" si="0"/>
        <v>5.044895</v>
      </c>
      <c r="F51" t="s">
        <v>56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101</v>
      </c>
      <c r="B52" s="8">
        <v>41909.24</v>
      </c>
      <c r="C52" s="10">
        <f t="shared" si="0"/>
        <v>4.190924</v>
      </c>
      <c r="F52" t="s">
        <v>55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99</v>
      </c>
      <c r="B53" s="8">
        <v>55667</v>
      </c>
      <c r="C53" s="10">
        <f t="shared" si="0"/>
        <v>5.5667</v>
      </c>
      <c r="F53" t="s">
        <v>52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51</v>
      </c>
      <c r="B54" s="8">
        <v>41431.4</v>
      </c>
      <c r="C54" s="10">
        <f t="shared" si="0"/>
        <v>4.14314</v>
      </c>
      <c r="F54" t="s">
        <v>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122</v>
      </c>
      <c r="B55" s="8">
        <v>28757.5</v>
      </c>
      <c r="C55" s="10">
        <f t="shared" si="0"/>
        <v>2.87575</v>
      </c>
      <c r="F55" t="s">
        <v>104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81</v>
      </c>
      <c r="B56" s="8">
        <v>64486</v>
      </c>
      <c r="C56" s="10">
        <f t="shared" si="0"/>
        <v>6.4486</v>
      </c>
      <c r="F56" t="s">
        <v>102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78</v>
      </c>
      <c r="B57" s="8">
        <v>10393</v>
      </c>
      <c r="C57" s="10">
        <f t="shared" si="0"/>
        <v>1.0393</v>
      </c>
      <c r="F57" t="s">
        <v>105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112</v>
      </c>
      <c r="B58" s="8">
        <v>6033.98</v>
      </c>
      <c r="C58" s="10">
        <f t="shared" si="0"/>
        <v>0.603398</v>
      </c>
      <c r="F58" t="s">
        <v>100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83</v>
      </c>
      <c r="B59" s="8">
        <v>46193.6</v>
      </c>
      <c r="C59" s="10">
        <f t="shared" si="0"/>
        <v>4.61936</v>
      </c>
      <c r="F59" t="s">
        <v>101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135</v>
      </c>
      <c r="B60" s="8">
        <v>40157.15</v>
      </c>
      <c r="C60" s="10">
        <f t="shared" si="0"/>
        <v>4.015715</v>
      </c>
      <c r="F60" t="s">
        <v>99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134</v>
      </c>
      <c r="B61" s="8">
        <v>29871</v>
      </c>
      <c r="C61" s="10">
        <f t="shared" si="0"/>
        <v>2.9871</v>
      </c>
      <c r="F61" t="s">
        <v>69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115</v>
      </c>
      <c r="B62" s="8">
        <v>101293.4</v>
      </c>
      <c r="C62" s="10">
        <f t="shared" si="0"/>
        <v>10.12934</v>
      </c>
      <c r="F62" t="s">
        <v>74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56</v>
      </c>
      <c r="B63" s="8">
        <v>32030</v>
      </c>
      <c r="C63" s="10">
        <f t="shared" si="0"/>
        <v>3.203</v>
      </c>
      <c r="F63" t="s">
        <v>73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123</v>
      </c>
      <c r="B64" s="8">
        <v>55541.58</v>
      </c>
      <c r="C64" s="10">
        <f t="shared" si="0"/>
        <v>5.554158</v>
      </c>
      <c r="F64" t="s">
        <v>70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26</v>
      </c>
      <c r="B65" s="8">
        <v>94022</v>
      </c>
      <c r="C65" s="10">
        <f t="shared" si="0"/>
        <v>9.4022</v>
      </c>
      <c r="F65" t="s">
        <v>72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65</v>
      </c>
      <c r="B66" s="8">
        <v>64943</v>
      </c>
      <c r="C66" s="10">
        <f t="shared" si="0"/>
        <v>6.4943</v>
      </c>
      <c r="F66" t="s">
        <v>71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119</v>
      </c>
      <c r="B67" s="8">
        <v>45975.77</v>
      </c>
      <c r="C67" s="10">
        <f t="shared" ref="C67:C86" si="3">B67/10000</f>
        <v>4.597577</v>
      </c>
      <c r="F67" t="s">
        <v>75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45</v>
      </c>
      <c r="B68" s="8">
        <v>132017.12</v>
      </c>
      <c r="C68" s="10">
        <f t="shared" si="3"/>
        <v>13.201712</v>
      </c>
      <c r="F68" t="s">
        <v>77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55</v>
      </c>
      <c r="B69" s="8">
        <v>30815</v>
      </c>
      <c r="C69" s="10">
        <f t="shared" si="3"/>
        <v>3.0815</v>
      </c>
      <c r="F69" t="s">
        <v>80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71</v>
      </c>
      <c r="B70" s="8">
        <v>19298.58</v>
      </c>
      <c r="C70" s="10">
        <f t="shared" si="3"/>
        <v>1.929858</v>
      </c>
      <c r="F70" t="s">
        <v>83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95</v>
      </c>
      <c r="B71" s="8">
        <v>31485.26</v>
      </c>
      <c r="C71" s="10">
        <f t="shared" si="3"/>
        <v>3.148526</v>
      </c>
      <c r="F71" t="s">
        <v>84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88</v>
      </c>
      <c r="B72" s="8">
        <v>51124.3</v>
      </c>
      <c r="C72" s="10">
        <f t="shared" si="3"/>
        <v>5.11243</v>
      </c>
      <c r="F72" t="s">
        <v>79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124</v>
      </c>
      <c r="B73" s="8">
        <v>42302</v>
      </c>
      <c r="C73" s="10">
        <f t="shared" si="3"/>
        <v>4.2302</v>
      </c>
      <c r="F73" t="s">
        <v>82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23</v>
      </c>
      <c r="B74" s="8">
        <v>70459.829</v>
      </c>
      <c r="C74" s="10">
        <f t="shared" si="3"/>
        <v>7.0459829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84</v>
      </c>
      <c r="B75" s="8">
        <v>42646.37</v>
      </c>
      <c r="C75" s="10">
        <f t="shared" si="3"/>
        <v>4.264637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62</v>
      </c>
      <c r="B76" s="8">
        <v>24034.74</v>
      </c>
      <c r="C76" s="10">
        <f t="shared" si="3"/>
        <v>2.403474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92</v>
      </c>
      <c r="B77" s="8">
        <v>180766</v>
      </c>
      <c r="C77" s="10">
        <f t="shared" si="3"/>
        <v>18.0766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52</v>
      </c>
      <c r="B78" s="8">
        <v>54012</v>
      </c>
      <c r="C78" s="10">
        <f t="shared" si="3"/>
        <v>5.4012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93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24</v>
      </c>
      <c r="B80" s="8">
        <v>73451</v>
      </c>
      <c r="C80" s="10">
        <f t="shared" si="3"/>
        <v>7.3451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121</v>
      </c>
      <c r="B81" s="8">
        <v>59118</v>
      </c>
      <c r="C81" s="10">
        <f t="shared" si="3"/>
        <v>5.9118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79</v>
      </c>
      <c r="B82" s="8">
        <v>103818.94</v>
      </c>
      <c r="C82" s="10">
        <f t="shared" si="3"/>
        <v>10.381894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131</v>
      </c>
      <c r="B83" s="8">
        <v>23402</v>
      </c>
      <c r="C83" s="10">
        <f t="shared" si="3"/>
        <v>2.3402</v>
      </c>
      <c r="F83" t="s">
        <v>17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75</v>
      </c>
      <c r="B84" s="8">
        <v>55371.97</v>
      </c>
      <c r="C84" s="10">
        <f t="shared" si="3"/>
        <v>5.537197</v>
      </c>
    </row>
    <row r="85" spans="1:3">
      <c r="A85" t="s">
        <v>108</v>
      </c>
      <c r="B85" s="8">
        <v>47029.85</v>
      </c>
      <c r="C85" s="10">
        <f t="shared" si="3"/>
        <v>4.702985</v>
      </c>
    </row>
    <row r="86" spans="1:3">
      <c r="A86" t="s">
        <v>82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4.25" outlineLevelCol="5"/>
  <sheetData>
    <row r="1" spans="1:6">
      <c r="A1" s="1" t="s">
        <v>21</v>
      </c>
      <c r="B1" s="2">
        <v>64.3</v>
      </c>
      <c r="C1" s="3">
        <f>B1*500/519.4</f>
        <v>61.8983442433577</v>
      </c>
      <c r="D1" s="3">
        <v>77.7075169</v>
      </c>
      <c r="E1" s="5">
        <v>1.20851503732504</v>
      </c>
      <c r="F1" s="6">
        <f>D1/C1</f>
        <v>1.25540542077325</v>
      </c>
    </row>
    <row r="2" spans="1:6">
      <c r="A2" s="1" t="s">
        <v>31</v>
      </c>
      <c r="B2" s="2">
        <v>85</v>
      </c>
      <c r="C2" s="3">
        <f t="shared" ref="C2:C11" si="0">B2*500/519.4</f>
        <v>81.82518290335</v>
      </c>
      <c r="D2" s="4">
        <v>97.05</v>
      </c>
      <c r="E2" s="5">
        <v>1.14176470588235</v>
      </c>
      <c r="F2" s="6">
        <f t="shared" ref="F2:F11" si="1">D2/C2</f>
        <v>1.18606517647059</v>
      </c>
    </row>
    <row r="3" spans="1:6">
      <c r="A3" s="1" t="s">
        <v>44</v>
      </c>
      <c r="B3" s="2">
        <v>65.7</v>
      </c>
      <c r="C3" s="3">
        <f t="shared" si="0"/>
        <v>63.2460531382364</v>
      </c>
      <c r="D3" s="4">
        <v>77.35903</v>
      </c>
      <c r="E3" s="5">
        <v>1.17745859969559</v>
      </c>
      <c r="F3" s="6">
        <f t="shared" si="1"/>
        <v>1.22314399336377</v>
      </c>
    </row>
    <row r="4" spans="1:6">
      <c r="A4" s="1" t="s">
        <v>59</v>
      </c>
      <c r="B4" s="2">
        <v>50.1</v>
      </c>
      <c r="C4" s="3">
        <f t="shared" si="0"/>
        <v>48.2287254524451</v>
      </c>
      <c r="D4" s="4">
        <v>58.50121968</v>
      </c>
      <c r="E4" s="7">
        <v>1.16768901556886</v>
      </c>
      <c r="F4" s="6">
        <f t="shared" si="1"/>
        <v>1.21299534937293</v>
      </c>
    </row>
    <row r="5" spans="1:6">
      <c r="A5" s="1" t="s">
        <v>69</v>
      </c>
      <c r="B5" s="2">
        <v>31.7</v>
      </c>
      <c r="C5" s="3">
        <f t="shared" si="0"/>
        <v>30.5159799768964</v>
      </c>
      <c r="D5" s="4">
        <v>35.543999</v>
      </c>
      <c r="E5" s="7">
        <v>1.12126179810726</v>
      </c>
      <c r="F5" s="6">
        <f t="shared" si="1"/>
        <v>1.16476675587382</v>
      </c>
    </row>
    <row r="6" spans="1:6">
      <c r="A6" s="1" t="s">
        <v>77</v>
      </c>
      <c r="B6" s="2">
        <v>31.3</v>
      </c>
      <c r="C6" s="3">
        <f t="shared" si="0"/>
        <v>30.1309202926454</v>
      </c>
      <c r="D6" s="4">
        <v>38.787549</v>
      </c>
      <c r="E6" s="7">
        <v>1.23921881789137</v>
      </c>
      <c r="F6" s="6">
        <f t="shared" si="1"/>
        <v>1.28730050802556</v>
      </c>
    </row>
    <row r="7" spans="1:6">
      <c r="A7" s="1" t="s">
        <v>86</v>
      </c>
      <c r="B7" s="2">
        <v>46.5</v>
      </c>
      <c r="C7" s="3">
        <f t="shared" si="0"/>
        <v>44.7631882941856</v>
      </c>
      <c r="D7" s="4">
        <v>58.343378</v>
      </c>
      <c r="E7" s="7">
        <v>1.25469630107527</v>
      </c>
      <c r="F7" s="6">
        <f t="shared" si="1"/>
        <v>1.30337851755699</v>
      </c>
    </row>
    <row r="8" spans="1:6">
      <c r="A8" s="1" t="s">
        <v>98</v>
      </c>
      <c r="B8" s="2">
        <v>44.4</v>
      </c>
      <c r="C8" s="3">
        <f t="shared" si="0"/>
        <v>42.7416249518675</v>
      </c>
      <c r="D8" s="4">
        <v>48.733305</v>
      </c>
      <c r="E8" s="7">
        <v>1.09759695945946</v>
      </c>
      <c r="F8" s="6">
        <f t="shared" si="1"/>
        <v>1.14018372148649</v>
      </c>
    </row>
    <row r="9" spans="1:6">
      <c r="A9" s="1" t="s">
        <v>107</v>
      </c>
      <c r="B9" s="2">
        <v>16.6</v>
      </c>
      <c r="C9" s="3">
        <f t="shared" si="0"/>
        <v>15.9799768964189</v>
      </c>
      <c r="D9" s="4">
        <v>20.235853</v>
      </c>
      <c r="E9" s="7">
        <v>1.21902728915663</v>
      </c>
      <c r="F9" s="6">
        <f t="shared" si="1"/>
        <v>1.2663255479759</v>
      </c>
    </row>
    <row r="10" spans="1:6">
      <c r="A10" s="1" t="s">
        <v>114</v>
      </c>
      <c r="B10" s="2">
        <v>47.9</v>
      </c>
      <c r="C10" s="3">
        <f t="shared" si="0"/>
        <v>46.1108971890643</v>
      </c>
      <c r="D10" s="4">
        <v>51.573782</v>
      </c>
      <c r="E10" s="7">
        <v>1.07669691022965</v>
      </c>
      <c r="F10" s="6">
        <f t="shared" si="1"/>
        <v>1.11847275034656</v>
      </c>
    </row>
    <row r="11" spans="1:6">
      <c r="A11" s="1" t="s">
        <v>126</v>
      </c>
      <c r="B11" s="2">
        <v>35.9</v>
      </c>
      <c r="C11" s="3">
        <f t="shared" si="0"/>
        <v>34.5591066615325</v>
      </c>
      <c r="D11" s="4">
        <v>38.896339</v>
      </c>
      <c r="E11" s="7">
        <v>1.08346348189415</v>
      </c>
      <c r="F11" s="6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dcterms:created xsi:type="dcterms:W3CDTF">2015-09-28T15:51:00Z</dcterms:created>
  <cp:lastPrinted>2021-08-14T20:30:00Z</cp:lastPrinted>
  <dcterms:modified xsi:type="dcterms:W3CDTF">2022-01-05T09:33:40Z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C0F6E20DE33C42E085CBB065A224201A</vt:lpwstr>
  </property>
</Properties>
</file>